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20" yWindow="690" windowWidth="28530" windowHeight="10245"/>
  </bookViews>
  <sheets>
    <sheet name="Rekapitulace stavby" sheetId="1" r:id="rId1"/>
    <sheet name="01 - Klimatizace" sheetId="2" r:id="rId2"/>
    <sheet name="02 - Elektroinstalace" sheetId="3" r:id="rId3"/>
    <sheet name="03 - ZTI" sheetId="4" r:id="rId4"/>
    <sheet name="04 - Stavební konstrukce ..." sheetId="5" r:id="rId5"/>
    <sheet name="Pokyny pro vyplnění" sheetId="6" r:id="rId6"/>
  </sheets>
  <definedNames>
    <definedName name="_xlnm._FilterDatabase" localSheetId="1" hidden="1">'01 - Klimatizace'!$C$81:$K$158</definedName>
    <definedName name="_xlnm._FilterDatabase" localSheetId="2" hidden="1">'02 - Elektroinstalace'!$C$87:$K$166</definedName>
    <definedName name="_xlnm._FilterDatabase" localSheetId="3" hidden="1">'03 - ZTI'!$C$82:$K$132</definedName>
    <definedName name="_xlnm._FilterDatabase" localSheetId="4" hidden="1">'04 - Stavební konstrukce ...'!$C$92:$K$251</definedName>
    <definedName name="_xlnm.Print_Titles" localSheetId="1">'01 - Klimatizace'!$81:$81</definedName>
    <definedName name="_xlnm.Print_Titles" localSheetId="2">'02 - Elektroinstalace'!$87:$87</definedName>
    <definedName name="_xlnm.Print_Titles" localSheetId="3">'03 - ZTI'!$82:$82</definedName>
    <definedName name="_xlnm.Print_Titles" localSheetId="4">'04 - Stavební konstrukce ...'!$92:$92</definedName>
    <definedName name="_xlnm.Print_Titles" localSheetId="0">'Rekapitulace stavby'!$52:$52</definedName>
    <definedName name="_xlnm.Print_Area" localSheetId="1">'01 - Klimatizace'!$C$4:$J$39,'01 - Klimatizace'!$C$45:$J$63,'01 - Klimatizace'!$C$69:$K$158</definedName>
    <definedName name="_xlnm.Print_Area" localSheetId="2">'02 - Elektroinstalace'!$C$4:$J$39,'02 - Elektroinstalace'!$C$45:$J$69,'02 - Elektroinstalace'!$C$75:$K$166</definedName>
    <definedName name="_xlnm.Print_Area" localSheetId="3">'03 - ZTI'!$C$4:$J$39,'03 - ZTI'!$C$45:$J$64,'03 - ZTI'!$C$70:$K$132</definedName>
    <definedName name="_xlnm.Print_Area" localSheetId="4">'04 - Stavební konstrukce ...'!$C$4:$J$39,'04 - Stavební konstrukce ...'!$C$45:$J$74,'04 - Stavební konstrukce ...'!$C$80:$K$251</definedName>
    <definedName name="_xlnm.Print_Area" localSheetId="5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stavby'!$C$42:$AQ$59</definedName>
  </definedNames>
  <calcPr calcId="124519" iterateCount="1"/>
</workbook>
</file>

<file path=xl/calcChain.xml><?xml version="1.0" encoding="utf-8"?>
<calcChain xmlns="http://schemas.openxmlformats.org/spreadsheetml/2006/main">
  <c r="J37" i="5"/>
  <c r="J36"/>
  <c r="AY58" i="1"/>
  <c r="J35" i="5"/>
  <c r="AX58" i="1"/>
  <c r="BI249" i="5"/>
  <c r="BH249"/>
  <c r="BG249"/>
  <c r="BF249"/>
  <c r="T249"/>
  <c r="R249"/>
  <c r="P249"/>
  <c r="BI246"/>
  <c r="BH246"/>
  <c r="BG246"/>
  <c r="BF246"/>
  <c r="T246"/>
  <c r="R246"/>
  <c r="P246"/>
  <c r="BI242"/>
  <c r="BH242"/>
  <c r="BG242"/>
  <c r="BF242"/>
  <c r="T242"/>
  <c r="T241"/>
  <c r="R242"/>
  <c r="R241"/>
  <c r="P242"/>
  <c r="P241"/>
  <c r="BI239"/>
  <c r="BH239"/>
  <c r="BG239"/>
  <c r="BF239"/>
  <c r="T239"/>
  <c r="T238"/>
  <c r="R239"/>
  <c r="R238" s="1"/>
  <c r="P239"/>
  <c r="P238"/>
  <c r="BI235"/>
  <c r="BH235"/>
  <c r="BG235"/>
  <c r="BF235"/>
  <c r="T235"/>
  <c r="R235"/>
  <c r="P235"/>
  <c r="BI231"/>
  <c r="BH231"/>
  <c r="BG231"/>
  <c r="BF231"/>
  <c r="T231"/>
  <c r="R231"/>
  <c r="P231"/>
  <c r="BI228"/>
  <c r="BH228"/>
  <c r="BG228"/>
  <c r="BF228"/>
  <c r="T228"/>
  <c r="R228"/>
  <c r="P228"/>
  <c r="BI224"/>
  <c r="BH224"/>
  <c r="BG224"/>
  <c r="BF224"/>
  <c r="T224"/>
  <c r="R224"/>
  <c r="P224"/>
  <c r="BI219"/>
  <c r="BH219"/>
  <c r="BG219"/>
  <c r="BF219"/>
  <c r="T219"/>
  <c r="T218" s="1"/>
  <c r="R219"/>
  <c r="R218" s="1"/>
  <c r="P219"/>
  <c r="P218" s="1"/>
  <c r="BI215"/>
  <c r="BH215"/>
  <c r="BG215"/>
  <c r="BF215"/>
  <c r="T215"/>
  <c r="R215"/>
  <c r="P215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196"/>
  <c r="BH196"/>
  <c r="BG196"/>
  <c r="BF196"/>
  <c r="T196"/>
  <c r="R196"/>
  <c r="P196"/>
  <c r="BI192"/>
  <c r="BH192"/>
  <c r="BG192"/>
  <c r="BF192"/>
  <c r="T192"/>
  <c r="R192"/>
  <c r="P192"/>
  <c r="BI188"/>
  <c r="BH188"/>
  <c r="BG188"/>
  <c r="BF188"/>
  <c r="T188"/>
  <c r="R188"/>
  <c r="P188"/>
  <c r="BI182"/>
  <c r="BH182"/>
  <c r="BG182"/>
  <c r="BF182"/>
  <c r="T182"/>
  <c r="R182"/>
  <c r="P182"/>
  <c r="BI176"/>
  <c r="BH176"/>
  <c r="BG176"/>
  <c r="BF176"/>
  <c r="T176"/>
  <c r="R176"/>
  <c r="P176"/>
  <c r="BI172"/>
  <c r="BH172"/>
  <c r="BG172"/>
  <c r="BF172"/>
  <c r="T172"/>
  <c r="R172"/>
  <c r="P172"/>
  <c r="BI169"/>
  <c r="BH169"/>
  <c r="BG169"/>
  <c r="BF169"/>
  <c r="T169"/>
  <c r="R169"/>
  <c r="P169"/>
  <c r="BI165"/>
  <c r="BH165"/>
  <c r="BG165"/>
  <c r="BF165"/>
  <c r="T165"/>
  <c r="R165"/>
  <c r="P165"/>
  <c r="BI161"/>
  <c r="BH161"/>
  <c r="BG161"/>
  <c r="BF161"/>
  <c r="T161"/>
  <c r="R161"/>
  <c r="P161"/>
  <c r="BI158"/>
  <c r="BH158"/>
  <c r="BG158"/>
  <c r="BF158"/>
  <c r="T158"/>
  <c r="R158"/>
  <c r="P158"/>
  <c r="BI154"/>
  <c r="BH154"/>
  <c r="BG154"/>
  <c r="BF154"/>
  <c r="T154"/>
  <c r="R154"/>
  <c r="P154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1"/>
  <c r="BH131"/>
  <c r="BG131"/>
  <c r="BF131"/>
  <c r="T131"/>
  <c r="R131"/>
  <c r="P131"/>
  <c r="BI127"/>
  <c r="BH127"/>
  <c r="BG127"/>
  <c r="BF127"/>
  <c r="T127"/>
  <c r="R127"/>
  <c r="P127"/>
  <c r="BI123"/>
  <c r="BH123"/>
  <c r="BG123"/>
  <c r="BF123"/>
  <c r="T123"/>
  <c r="R123"/>
  <c r="P123"/>
  <c r="BI118"/>
  <c r="BH118"/>
  <c r="BG118"/>
  <c r="BF118"/>
  <c r="T118"/>
  <c r="T117" s="1"/>
  <c r="R118"/>
  <c r="R117"/>
  <c r="P118"/>
  <c r="P117" s="1"/>
  <c r="BI113"/>
  <c r="BH113"/>
  <c r="BG113"/>
  <c r="BF113"/>
  <c r="T113"/>
  <c r="R113"/>
  <c r="P113"/>
  <c r="BI107"/>
  <c r="BH107"/>
  <c r="BG107"/>
  <c r="BF107"/>
  <c r="T107"/>
  <c r="R107"/>
  <c r="P107"/>
  <c r="BI101"/>
  <c r="BH101"/>
  <c r="BG101"/>
  <c r="BF101"/>
  <c r="T101"/>
  <c r="R101"/>
  <c r="P101"/>
  <c r="BI96"/>
  <c r="BH96"/>
  <c r="BG96"/>
  <c r="BF96"/>
  <c r="T96"/>
  <c r="T95" s="1"/>
  <c r="R96"/>
  <c r="R95" s="1"/>
  <c r="P96"/>
  <c r="P95" s="1"/>
  <c r="J89"/>
  <c r="F89"/>
  <c r="F87"/>
  <c r="E85"/>
  <c r="J54"/>
  <c r="F54"/>
  <c r="F52"/>
  <c r="E50"/>
  <c r="J24"/>
  <c r="E24"/>
  <c r="J90" s="1"/>
  <c r="J23"/>
  <c r="J18"/>
  <c r="E18"/>
  <c r="F90" s="1"/>
  <c r="J17"/>
  <c r="J12"/>
  <c r="J87"/>
  <c r="E7"/>
  <c r="E83"/>
  <c r="J37" i="4"/>
  <c r="J36"/>
  <c r="AY57" i="1" s="1"/>
  <c r="J35" i="4"/>
  <c r="AX57" i="1"/>
  <c r="BI130" i="4"/>
  <c r="BH130"/>
  <c r="BG130"/>
  <c r="BF130"/>
  <c r="T130"/>
  <c r="R130"/>
  <c r="P130"/>
  <c r="BI128"/>
  <c r="BH128"/>
  <c r="BG128"/>
  <c r="BF128"/>
  <c r="T128"/>
  <c r="R128"/>
  <c r="P128"/>
  <c r="BI125"/>
  <c r="BH125"/>
  <c r="BG125"/>
  <c r="BF125"/>
  <c r="T125"/>
  <c r="R125"/>
  <c r="P125"/>
  <c r="BI123"/>
  <c r="BH123"/>
  <c r="BG123"/>
  <c r="BF123"/>
  <c r="T123"/>
  <c r="R123"/>
  <c r="P123"/>
  <c r="BI120"/>
  <c r="BH120"/>
  <c r="BG120"/>
  <c r="BF120"/>
  <c r="T120"/>
  <c r="R120"/>
  <c r="P120"/>
  <c r="BI116"/>
  <c r="BH116"/>
  <c r="BG116"/>
  <c r="BF116"/>
  <c r="T116"/>
  <c r="R116"/>
  <c r="P116"/>
  <c r="BI113"/>
  <c r="BH113"/>
  <c r="BG113"/>
  <c r="BF113"/>
  <c r="T113"/>
  <c r="R113"/>
  <c r="P113"/>
  <c r="BI111"/>
  <c r="BH111"/>
  <c r="BG111"/>
  <c r="BF111"/>
  <c r="T111"/>
  <c r="R111"/>
  <c r="P111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BI87"/>
  <c r="BH87"/>
  <c r="BG87"/>
  <c r="BF87"/>
  <c r="T87"/>
  <c r="R87"/>
  <c r="P87"/>
  <c r="BI85"/>
  <c r="BH85"/>
  <c r="BG85"/>
  <c r="BF85"/>
  <c r="T85"/>
  <c r="R85"/>
  <c r="P85"/>
  <c r="J79"/>
  <c r="F79"/>
  <c r="F77"/>
  <c r="E75"/>
  <c r="J54"/>
  <c r="F54"/>
  <c r="F52"/>
  <c r="E50"/>
  <c r="J24"/>
  <c r="E24"/>
  <c r="J80" s="1"/>
  <c r="J23"/>
  <c r="J18"/>
  <c r="E18"/>
  <c r="F80" s="1"/>
  <c r="J17"/>
  <c r="J12"/>
  <c r="J77" s="1"/>
  <c r="E7"/>
  <c r="E48"/>
  <c r="J37" i="3"/>
  <c r="J36"/>
  <c r="AY56" i="1"/>
  <c r="J35" i="3"/>
  <c r="AX56" i="1" s="1"/>
  <c r="BI164" i="3"/>
  <c r="BH164"/>
  <c r="BG164"/>
  <c r="BF164"/>
  <c r="T164"/>
  <c r="R164"/>
  <c r="P164"/>
  <c r="BI161"/>
  <c r="BH161"/>
  <c r="BG161"/>
  <c r="BF161"/>
  <c r="T161"/>
  <c r="R161"/>
  <c r="P161"/>
  <c r="BI157"/>
  <c r="BH157"/>
  <c r="BG157"/>
  <c r="BF157"/>
  <c r="T157"/>
  <c r="T156" s="1"/>
  <c r="R157"/>
  <c r="R156"/>
  <c r="P157"/>
  <c r="P156" s="1"/>
  <c r="BI153"/>
  <c r="BH153"/>
  <c r="BG153"/>
  <c r="BF153"/>
  <c r="T153"/>
  <c r="R153"/>
  <c r="P153"/>
  <c r="BI150"/>
  <c r="BH150"/>
  <c r="BG150"/>
  <c r="BF150"/>
  <c r="T150"/>
  <c r="R150"/>
  <c r="P150"/>
  <c r="BI146"/>
  <c r="BH146"/>
  <c r="BG146"/>
  <c r="BF146"/>
  <c r="T146"/>
  <c r="T145" s="1"/>
  <c r="R146"/>
  <c r="R145"/>
  <c r="P146"/>
  <c r="P145" s="1"/>
  <c r="BI141"/>
  <c r="BH141"/>
  <c r="BG141"/>
  <c r="BF141"/>
  <c r="T141"/>
  <c r="T140"/>
  <c r="T139"/>
  <c r="R141"/>
  <c r="R140"/>
  <c r="R139"/>
  <c r="P141"/>
  <c r="P140" s="1"/>
  <c r="P139" s="1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1"/>
  <c r="BH111"/>
  <c r="BG111"/>
  <c r="BF111"/>
  <c r="T111"/>
  <c r="R111"/>
  <c r="P111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J84"/>
  <c r="F84"/>
  <c r="F82"/>
  <c r="E80"/>
  <c r="J54"/>
  <c r="F54"/>
  <c r="F52"/>
  <c r="E50"/>
  <c r="J24"/>
  <c r="E24"/>
  <c r="J85"/>
  <c r="J23"/>
  <c r="J18"/>
  <c r="E18"/>
  <c r="F85"/>
  <c r="J17"/>
  <c r="J12"/>
  <c r="J82" s="1"/>
  <c r="E7"/>
  <c r="E78" s="1"/>
  <c r="J83" i="2"/>
  <c r="J37"/>
  <c r="J36"/>
  <c r="AY55" i="1" s="1"/>
  <c r="J35" i="2"/>
  <c r="AX55" i="1"/>
  <c r="BI157" i="2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7"/>
  <c r="BH117"/>
  <c r="BG117"/>
  <c r="BF117"/>
  <c r="T117"/>
  <c r="R117"/>
  <c r="P117"/>
  <c r="BI115"/>
  <c r="BH115"/>
  <c r="BG115"/>
  <c r="BF115"/>
  <c r="T115"/>
  <c r="R115"/>
  <c r="P115"/>
  <c r="BI112"/>
  <c r="BH112"/>
  <c r="BG112"/>
  <c r="BF112"/>
  <c r="T112"/>
  <c r="R112"/>
  <c r="P112"/>
  <c r="BI110"/>
  <c r="BH110"/>
  <c r="BG110"/>
  <c r="BF110"/>
  <c r="T110"/>
  <c r="R110"/>
  <c r="P110"/>
  <c r="BI107"/>
  <c r="BH107"/>
  <c r="BG107"/>
  <c r="BF107"/>
  <c r="T107"/>
  <c r="R107"/>
  <c r="P107"/>
  <c r="BI105"/>
  <c r="BH105"/>
  <c r="BG105"/>
  <c r="BF105"/>
  <c r="T105"/>
  <c r="R105"/>
  <c r="P105"/>
  <c r="BI102"/>
  <c r="BH102"/>
  <c r="BG102"/>
  <c r="BF102"/>
  <c r="T102"/>
  <c r="R102"/>
  <c r="P102"/>
  <c r="BI100"/>
  <c r="BH100"/>
  <c r="BG100"/>
  <c r="BF100"/>
  <c r="T100"/>
  <c r="R100"/>
  <c r="P100"/>
  <c r="BI97"/>
  <c r="BH97"/>
  <c r="BG97"/>
  <c r="BF97"/>
  <c r="T97"/>
  <c r="R97"/>
  <c r="P97"/>
  <c r="BI95"/>
  <c r="BH95"/>
  <c r="BG95"/>
  <c r="BF95"/>
  <c r="T95"/>
  <c r="R95"/>
  <c r="P95"/>
  <c r="BI92"/>
  <c r="BH92"/>
  <c r="BG92"/>
  <c r="BF92"/>
  <c r="T92"/>
  <c r="R92"/>
  <c r="P92"/>
  <c r="BI90"/>
  <c r="BH90"/>
  <c r="BG90"/>
  <c r="BF90"/>
  <c r="T90"/>
  <c r="R90"/>
  <c r="P90"/>
  <c r="BI87"/>
  <c r="BH87"/>
  <c r="BG87"/>
  <c r="BF87"/>
  <c r="T87"/>
  <c r="R87"/>
  <c r="P87"/>
  <c r="BI85"/>
  <c r="BH85"/>
  <c r="BG85"/>
  <c r="BF85"/>
  <c r="T85"/>
  <c r="R85"/>
  <c r="P85"/>
  <c r="J60"/>
  <c r="J78"/>
  <c r="F78"/>
  <c r="F76"/>
  <c r="E74"/>
  <c r="J54"/>
  <c r="F54"/>
  <c r="F52"/>
  <c r="E50"/>
  <c r="J24"/>
  <c r="E24"/>
  <c r="J79" s="1"/>
  <c r="J23"/>
  <c r="J18"/>
  <c r="E18"/>
  <c r="F79" s="1"/>
  <c r="J17"/>
  <c r="J12"/>
  <c r="J52" s="1"/>
  <c r="E7"/>
  <c r="E72" s="1"/>
  <c r="AS54" i="1"/>
  <c r="L50"/>
  <c r="AM50"/>
  <c r="AM49"/>
  <c r="L49"/>
  <c r="AM47"/>
  <c r="L47"/>
  <c r="L45"/>
  <c r="L44"/>
  <c r="BK102" i="2"/>
  <c r="BK107"/>
  <c r="J124"/>
  <c r="BK157"/>
  <c r="J110"/>
  <c r="J164" i="3"/>
  <c r="BK141"/>
  <c r="J116"/>
  <c r="BK103" i="4"/>
  <c r="BK111"/>
  <c r="J161" i="5"/>
  <c r="BK192"/>
  <c r="J208"/>
  <c r="BK249"/>
  <c r="BK142"/>
  <c r="BK85" i="2"/>
  <c r="BK100"/>
  <c r="BK122"/>
  <c r="BK132"/>
  <c r="BK91" i="3"/>
  <c r="BK134"/>
  <c r="BK106"/>
  <c r="BK99" i="4"/>
  <c r="BK85"/>
  <c r="J202" i="5"/>
  <c r="J172"/>
  <c r="BK202"/>
  <c r="BK196"/>
  <c r="BK126" i="2"/>
  <c r="BK87"/>
  <c r="BK112"/>
  <c r="BK100" i="3"/>
  <c r="BK137"/>
  <c r="J120"/>
  <c r="J90" i="4"/>
  <c r="J125"/>
  <c r="BK182" i="5"/>
  <c r="J176"/>
  <c r="BK172"/>
  <c r="BK215"/>
  <c r="BK136" i="2"/>
  <c r="BK110"/>
  <c r="BK117"/>
  <c r="J130"/>
  <c r="J109" i="3"/>
  <c r="BK153"/>
  <c r="J118"/>
  <c r="J128" i="4"/>
  <c r="BK105"/>
  <c r="J113"/>
  <c r="BK188" i="5"/>
  <c r="J231"/>
  <c r="J228"/>
  <c r="J146"/>
  <c r="J165"/>
  <c r="BK155" i="2"/>
  <c r="J153"/>
  <c r="BK90"/>
  <c r="J126"/>
  <c r="J141" i="3"/>
  <c r="BK157"/>
  <c r="BK132"/>
  <c r="J111"/>
  <c r="BK130" i="4"/>
  <c r="J130"/>
  <c r="BK219" i="5"/>
  <c r="BK235"/>
  <c r="BK231"/>
  <c r="BK118"/>
  <c r="J182"/>
  <c r="BK124" i="2"/>
  <c r="J115"/>
  <c r="BK147"/>
  <c r="J87"/>
  <c r="J95"/>
  <c r="J157" i="3"/>
  <c r="BK123"/>
  <c r="BK97"/>
  <c r="BK87" i="4"/>
  <c r="BK120"/>
  <c r="J158" i="5"/>
  <c r="J118"/>
  <c r="BK138"/>
  <c r="BK176"/>
  <c r="BK224"/>
  <c r="BK149" i="2"/>
  <c r="J138"/>
  <c r="J145"/>
  <c r="J107"/>
  <c r="BK164" i="3"/>
  <c r="J126"/>
  <c r="J100"/>
  <c r="J107" i="4"/>
  <c r="BK242" i="5"/>
  <c r="BK131"/>
  <c r="J142"/>
  <c r="J196"/>
  <c r="J249"/>
  <c r="BK101"/>
  <c r="J143" i="2"/>
  <c r="J85"/>
  <c r="BK153"/>
  <c r="BK128"/>
  <c r="BK161" i="3"/>
  <c r="J123"/>
  <c r="J94"/>
  <c r="J123" i="4"/>
  <c r="J85"/>
  <c r="J87"/>
  <c r="J154" i="5"/>
  <c r="BK205"/>
  <c r="J205"/>
  <c r="J96"/>
  <c r="J131"/>
  <c r="BK141" i="2"/>
  <c r="J122"/>
  <c r="BK138"/>
  <c r="J134"/>
  <c r="J106" i="3"/>
  <c r="BK150"/>
  <c r="BK126"/>
  <c r="J91"/>
  <c r="J96" i="4"/>
  <c r="J150" i="5"/>
  <c r="BK150"/>
  <c r="J188"/>
  <c r="J219"/>
  <c r="J132" i="2"/>
  <c r="J147"/>
  <c r="BK134"/>
  <c r="BK151"/>
  <c r="J112"/>
  <c r="J103" i="3"/>
  <c r="J129"/>
  <c r="J114"/>
  <c r="BK116" i="4"/>
  <c r="J105"/>
  <c r="BK146" i="5"/>
  <c r="J242"/>
  <c r="J246"/>
  <c r="J127"/>
  <c r="BK123"/>
  <c r="J151" i="2"/>
  <c r="J105"/>
  <c r="J128"/>
  <c r="J146" i="3"/>
  <c r="J161"/>
  <c r="BK129"/>
  <c r="BK111"/>
  <c r="J120" i="4"/>
  <c r="BK107"/>
  <c r="J224" i="5"/>
  <c r="J215"/>
  <c r="BK169"/>
  <c r="J117" i="2"/>
  <c r="J97"/>
  <c r="J92"/>
  <c r="J141"/>
  <c r="BK97"/>
  <c r="BK146" i="3"/>
  <c r="BK114"/>
  <c r="BK96" i="4"/>
  <c r="J116"/>
  <c r="BK113"/>
  <c r="BK90"/>
  <c r="BK107" i="5"/>
  <c r="J101"/>
  <c r="J169"/>
  <c r="BK239"/>
  <c r="J155" i="2"/>
  <c r="BK92"/>
  <c r="BK105"/>
  <c r="BK145"/>
  <c r="J100"/>
  <c r="BK94" i="3"/>
  <c r="BK120"/>
  <c r="BK103"/>
  <c r="J111" i="4"/>
  <c r="BK246" i="5"/>
  <c r="BK127"/>
  <c r="J123"/>
  <c r="BK158"/>
  <c r="BK113"/>
  <c r="J136" i="2"/>
  <c r="J90"/>
  <c r="J102"/>
  <c r="BK143"/>
  <c r="J137" i="3"/>
  <c r="J150"/>
  <c r="BK118"/>
  <c r="BK128" i="4"/>
  <c r="J99"/>
  <c r="J239" i="5"/>
  <c r="BK208"/>
  <c r="BK211"/>
  <c r="BK165"/>
  <c r="BK161"/>
  <c r="BK95" i="2"/>
  <c r="BK120"/>
  <c r="J120"/>
  <c r="J134" i="3"/>
  <c r="J153"/>
  <c r="BK116"/>
  <c r="BK123" i="4"/>
  <c r="BK93"/>
  <c r="BK228" i="5"/>
  <c r="BK96"/>
  <c r="J107"/>
  <c r="J113"/>
  <c r="J138"/>
  <c r="J157" i="2"/>
  <c r="BK130"/>
  <c r="J149"/>
  <c r="BK115"/>
  <c r="J97" i="3"/>
  <c r="J132"/>
  <c r="BK109"/>
  <c r="BK125" i="4"/>
  <c r="J93"/>
  <c r="J103"/>
  <c r="J235" i="5"/>
  <c r="BK154"/>
  <c r="J192"/>
  <c r="J211"/>
  <c r="P84" i="2" l="1"/>
  <c r="BK140"/>
  <c r="J140" s="1"/>
  <c r="J62" s="1"/>
  <c r="P90" i="3"/>
  <c r="P89" s="1"/>
  <c r="T149"/>
  <c r="T160"/>
  <c r="P84" i="4"/>
  <c r="R89"/>
  <c r="R102"/>
  <c r="R119"/>
  <c r="P100" i="5"/>
  <c r="P122"/>
  <c r="BK157"/>
  <c r="J157"/>
  <c r="J66"/>
  <c r="T164"/>
  <c r="P223"/>
  <c r="R84" i="2"/>
  <c r="P140"/>
  <c r="BK90" i="3"/>
  <c r="J90" s="1"/>
  <c r="J61" s="1"/>
  <c r="R149"/>
  <c r="P160"/>
  <c r="P144" s="1"/>
  <c r="BK84" i="4"/>
  <c r="J84"/>
  <c r="J60"/>
  <c r="BK89"/>
  <c r="J89" s="1"/>
  <c r="J61" s="1"/>
  <c r="BK102"/>
  <c r="J102"/>
  <c r="J62" s="1"/>
  <c r="BK119"/>
  <c r="J119"/>
  <c r="J63"/>
  <c r="BK100" i="5"/>
  <c r="J100" s="1"/>
  <c r="J62" s="1"/>
  <c r="R122"/>
  <c r="P145"/>
  <c r="P157"/>
  <c r="BK164"/>
  <c r="J164" s="1"/>
  <c r="J67" s="1"/>
  <c r="BK223"/>
  <c r="P245"/>
  <c r="T84" i="2"/>
  <c r="T82" s="1"/>
  <c r="T140"/>
  <c r="T90" i="3"/>
  <c r="T89" s="1"/>
  <c r="P149"/>
  <c r="R160"/>
  <c r="R84" i="4"/>
  <c r="R83" s="1"/>
  <c r="T89"/>
  <c r="P102"/>
  <c r="T119"/>
  <c r="T100" i="5"/>
  <c r="BK122"/>
  <c r="J122"/>
  <c r="J64" s="1"/>
  <c r="BK145"/>
  <c r="J145"/>
  <c r="J65"/>
  <c r="T145"/>
  <c r="T157"/>
  <c r="P164"/>
  <c r="R223"/>
  <c r="R222" s="1"/>
  <c r="BK245"/>
  <c r="J245"/>
  <c r="J73"/>
  <c r="R245"/>
  <c r="BK84" i="2"/>
  <c r="BK82" s="1"/>
  <c r="J82" s="1"/>
  <c r="R140"/>
  <c r="R90" i="3"/>
  <c r="R89" s="1"/>
  <c r="BK149"/>
  <c r="J149" s="1"/>
  <c r="J66" s="1"/>
  <c r="BK160"/>
  <c r="J160" s="1"/>
  <c r="J68" s="1"/>
  <c r="T84" i="4"/>
  <c r="P89"/>
  <c r="T102"/>
  <c r="P119"/>
  <c r="R100" i="5"/>
  <c r="T122"/>
  <c r="R145"/>
  <c r="R157"/>
  <c r="R164"/>
  <c r="T223"/>
  <c r="T222" s="1"/>
  <c r="T245"/>
  <c r="BK241"/>
  <c r="J241" s="1"/>
  <c r="J72" s="1"/>
  <c r="BK140" i="3"/>
  <c r="J140"/>
  <c r="J63" s="1"/>
  <c r="BK95" i="5"/>
  <c r="J95"/>
  <c r="J61"/>
  <c r="BK117"/>
  <c r="J117" s="1"/>
  <c r="J63" s="1"/>
  <c r="BK218"/>
  <c r="J218" s="1"/>
  <c r="J68" s="1"/>
  <c r="BK238"/>
  <c r="J238"/>
  <c r="J71" s="1"/>
  <c r="BK145" i="3"/>
  <c r="J145"/>
  <c r="J65"/>
  <c r="BK156"/>
  <c r="J156" s="1"/>
  <c r="J67" s="1"/>
  <c r="J34" i="5"/>
  <c r="AW58" i="1" s="1"/>
  <c r="F35" i="5"/>
  <c r="BB58" i="1" s="1"/>
  <c r="F34" i="5"/>
  <c r="BA58" i="1" s="1"/>
  <c r="F36" i="5"/>
  <c r="BC58" i="1" s="1"/>
  <c r="F37" i="5"/>
  <c r="BD58" i="1" s="1"/>
  <c r="E48" i="5"/>
  <c r="J52"/>
  <c r="F55"/>
  <c r="BE113"/>
  <c r="BE146"/>
  <c r="BE150"/>
  <c r="BE154"/>
  <c r="BE182"/>
  <c r="BE188"/>
  <c r="BE202"/>
  <c r="BE205"/>
  <c r="BE211"/>
  <c r="BE228"/>
  <c r="BE231"/>
  <c r="BE246"/>
  <c r="BE249"/>
  <c r="BE101"/>
  <c r="BE107"/>
  <c r="BE123"/>
  <c r="BE138"/>
  <c r="BE169"/>
  <c r="BE172"/>
  <c r="BE176"/>
  <c r="BE215"/>
  <c r="BE219"/>
  <c r="BE224"/>
  <c r="BE235"/>
  <c r="BE242"/>
  <c r="J55"/>
  <c r="BE158"/>
  <c r="BE161"/>
  <c r="BE165"/>
  <c r="BE239"/>
  <c r="BE96"/>
  <c r="BE118"/>
  <c r="BE127"/>
  <c r="BE131"/>
  <c r="BE142"/>
  <c r="BE192"/>
  <c r="BE196"/>
  <c r="BE208"/>
  <c r="F36" i="4"/>
  <c r="BC57" i="1"/>
  <c r="F34" i="4"/>
  <c r="BA57" i="1"/>
  <c r="F37" i="4"/>
  <c r="BD57" i="1"/>
  <c r="J34" i="4"/>
  <c r="AW57" i="1"/>
  <c r="F35" i="4"/>
  <c r="BB57" i="1"/>
  <c r="J52" i="4"/>
  <c r="F55"/>
  <c r="BE93"/>
  <c r="BE99"/>
  <c r="BE125"/>
  <c r="BE128"/>
  <c r="E73"/>
  <c r="BE90"/>
  <c r="BE120"/>
  <c r="BE123"/>
  <c r="J55"/>
  <c r="BE107"/>
  <c r="BE111"/>
  <c r="BE116"/>
  <c r="BE85"/>
  <c r="BE87"/>
  <c r="BE96"/>
  <c r="BE103"/>
  <c r="BE105"/>
  <c r="BE113"/>
  <c r="BE130"/>
  <c r="F34" i="3"/>
  <c r="BA56" i="1" s="1"/>
  <c r="J34" i="3"/>
  <c r="AW56" i="1" s="1"/>
  <c r="F35" i="3"/>
  <c r="BB56" i="1" s="1"/>
  <c r="F36" i="3"/>
  <c r="BC56" i="1" s="1"/>
  <c r="F37" i="3"/>
  <c r="BD56" i="1" s="1"/>
  <c r="J84" i="2"/>
  <c r="J61"/>
  <c r="E48" i="3"/>
  <c r="J52"/>
  <c r="F55"/>
  <c r="BE91"/>
  <c r="BE106"/>
  <c r="BE109"/>
  <c r="BE111"/>
  <c r="BE114"/>
  <c r="BE116"/>
  <c r="BE118"/>
  <c r="BE120"/>
  <c r="BE123"/>
  <c r="BE126"/>
  <c r="BE129"/>
  <c r="BE132"/>
  <c r="BE134"/>
  <c r="BE137"/>
  <c r="BE141"/>
  <c r="BE146"/>
  <c r="BE153"/>
  <c r="BE157"/>
  <c r="BE161"/>
  <c r="BE164"/>
  <c r="J55"/>
  <c r="BE94"/>
  <c r="BE97"/>
  <c r="BE100"/>
  <c r="BE103"/>
  <c r="BE150"/>
  <c r="J34" i="2"/>
  <c r="AW55" i="1" s="1"/>
  <c r="F35" i="2"/>
  <c r="BB55" i="1" s="1"/>
  <c r="F37" i="2"/>
  <c r="BD55" i="1" s="1"/>
  <c r="BD54" s="1"/>
  <c r="W33" s="1"/>
  <c r="F34" i="2"/>
  <c r="BA55" i="1" s="1"/>
  <c r="BA54" s="1"/>
  <c r="W30" s="1"/>
  <c r="F36" i="2"/>
  <c r="BC55" i="1" s="1"/>
  <c r="F55" i="2"/>
  <c r="J76"/>
  <c r="BE87"/>
  <c r="BE90"/>
  <c r="BE102"/>
  <c r="BE122"/>
  <c r="BE134"/>
  <c r="BE136"/>
  <c r="BE147"/>
  <c r="E48"/>
  <c r="J55"/>
  <c r="BE85"/>
  <c r="BE95"/>
  <c r="BE97"/>
  <c r="BE100"/>
  <c r="BE107"/>
  <c r="BE124"/>
  <c r="BE151"/>
  <c r="BE153"/>
  <c r="BE155"/>
  <c r="BE115"/>
  <c r="BE128"/>
  <c r="BE130"/>
  <c r="BE149"/>
  <c r="BE92"/>
  <c r="BE105"/>
  <c r="BE110"/>
  <c r="BE112"/>
  <c r="BE117"/>
  <c r="BE120"/>
  <c r="BE126"/>
  <c r="BE132"/>
  <c r="BE138"/>
  <c r="BE141"/>
  <c r="BE143"/>
  <c r="BE145"/>
  <c r="BE157"/>
  <c r="J30" l="1"/>
  <c r="AG55" i="1" s="1"/>
  <c r="J59" i="2"/>
  <c r="BB54" i="1"/>
  <c r="W31" s="1"/>
  <c r="BC54"/>
  <c r="W32" s="1"/>
  <c r="R94" i="5"/>
  <c r="R93" s="1"/>
  <c r="R144" i="3"/>
  <c r="P94" i="5"/>
  <c r="T144" i="3"/>
  <c r="T94" i="5"/>
  <c r="T93"/>
  <c r="R82" i="2"/>
  <c r="P82"/>
  <c r="AU55" i="1" s="1"/>
  <c r="R88" i="3"/>
  <c r="P222" i="5"/>
  <c r="P93"/>
  <c r="AU58" i="1" s="1"/>
  <c r="P83" i="4"/>
  <c r="AU57" i="1" s="1"/>
  <c r="T83" i="4"/>
  <c r="T88" i="3"/>
  <c r="BK222" i="5"/>
  <c r="J222" s="1"/>
  <c r="J69" s="1"/>
  <c r="P88" i="3"/>
  <c r="AU56" i="1"/>
  <c r="BK139" i="3"/>
  <c r="J139"/>
  <c r="J62" s="1"/>
  <c r="BK83" i="4"/>
  <c r="J83" s="1"/>
  <c r="J59" s="1"/>
  <c r="J223" i="5"/>
  <c r="J70"/>
  <c r="BK89" i="3"/>
  <c r="J89"/>
  <c r="J60" s="1"/>
  <c r="BK94" i="5"/>
  <c r="J94" s="1"/>
  <c r="J60" s="1"/>
  <c r="BK144" i="3"/>
  <c r="J144"/>
  <c r="J64" s="1"/>
  <c r="J33" i="5"/>
  <c r="AV58" i="1" s="1"/>
  <c r="AT58" s="1"/>
  <c r="F33" i="5"/>
  <c r="AZ58" i="1"/>
  <c r="J33" i="4"/>
  <c r="AV57" i="1" s="1"/>
  <c r="AT57" s="1"/>
  <c r="F33" i="4"/>
  <c r="AZ57" i="1" s="1"/>
  <c r="F33" i="3"/>
  <c r="AZ56" i="1" s="1"/>
  <c r="J33" i="3"/>
  <c r="AV56" i="1" s="1"/>
  <c r="AT56" s="1"/>
  <c r="AW54"/>
  <c r="AK30"/>
  <c r="AY54"/>
  <c r="AX54"/>
  <c r="F33" i="2"/>
  <c r="AZ55" i="1"/>
  <c r="J33" i="2"/>
  <c r="AV55" i="1" s="1"/>
  <c r="AT55" s="1"/>
  <c r="AN55" s="1"/>
  <c r="AU54" l="1"/>
  <c r="BK88" i="3"/>
  <c r="J88" s="1"/>
  <c r="J59" s="1"/>
  <c r="BK93" i="5"/>
  <c r="J93" s="1"/>
  <c r="J59" s="1"/>
  <c r="J30" i="4"/>
  <c r="AG57" i="1"/>
  <c r="AN57" s="1"/>
  <c r="AZ54"/>
  <c r="W29" s="1"/>
  <c r="J39" i="4"/>
  <c r="J39" i="2"/>
  <c r="AV54" i="1" l="1"/>
  <c r="AK29" s="1"/>
  <c r="J30" i="5"/>
  <c r="AG58" i="1" s="1"/>
  <c r="AN58" s="1"/>
  <c r="J30" i="3"/>
  <c r="AG56" i="1" s="1"/>
  <c r="AG54" l="1"/>
  <c r="AT54"/>
  <c r="AN56"/>
  <c r="J39" i="5"/>
  <c r="J39" i="3"/>
  <c r="AN54" i="1" l="1"/>
  <c r="AK26"/>
  <c r="AK35" s="1"/>
</calcChain>
</file>

<file path=xl/sharedStrings.xml><?xml version="1.0" encoding="utf-8"?>
<sst xmlns="http://schemas.openxmlformats.org/spreadsheetml/2006/main" count="4017" uniqueCount="910">
  <si>
    <t>Export Komplet</t>
  </si>
  <si>
    <t>VZ</t>
  </si>
  <si>
    <t>2.0</t>
  </si>
  <si>
    <t>ZAMOK</t>
  </si>
  <si>
    <t>False</t>
  </si>
  <si>
    <t>{b04f0857-f750-4456-9e8a-2071aa5b4386}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</si>
  <si>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</si>
  <si>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</si>
  <si>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</si>
  <si>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</si>
  <si>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</si>
  <si>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</si>
  <si>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</si>
  <si>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</si>
  <si>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VACH301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</si>
  <si>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</si>
  <si>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</si>
  <si>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Vybudování klimatizace - admiministrativní budova SPÚ Chomutov, Jiráskova 2528, Chomutov</t>
  </si>
  <si>
    <t>KSO:</t>
  </si>
  <si>
    <t/>
  </si>
  <si>
    <t>CC-CZ:</t>
  </si>
  <si>
    <t>Místo:</t>
  </si>
  <si>
    <t>Chomutov</t>
  </si>
  <si>
    <t>Datum:</t>
  </si>
  <si>
    <t>30. 10. 2023</t>
  </si>
  <si>
    <t>Zadavatel:</t>
  </si>
  <si>
    <t>IČ:</t>
  </si>
  <si>
    <t>Česká republika – Státní pozemkový úřad</t>
  </si>
  <si>
    <t>DIČ:</t>
  </si>
  <si>
    <t>Uchazeč:</t>
  </si>
  <si>
    <t>Vyplň údaj</t>
  </si>
  <si>
    <t>Projektant:</t>
  </si>
  <si>
    <t>Petr Vachulka</t>
  </si>
  <si>
    <t>True</t>
  </si>
  <si>
    <t>Zpracovatel:</t>
  </si>
  <si>
    <t>0</t>
  </si>
  <si>
    <t xml:space="preserve"> </t>
  </si>
  <si>
    <t>Poznámka:</t>
  </si>
  <si>
    <t>Soupis prací je sestaven za využití položek Cenové soustavy ÚRS. Cenové a technické podmínky položek Cenové soustavy ÚRS, které nejsou uvedeny v soupisu prací (tzv.úvodní části katalogů), jsou neomezeně dálkově k dispozici na www.cs-urs.cz. Položky, které nemají ve sloupci "Cenová soustava" uveden žádný údaj, nepochází z Cenové soustavy ÚRS.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</si>
  <si>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</si>
  <si>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</si>
  <si>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</si>
  <si>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</si>
  <si>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</si>
  <si>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</si>
  <si>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</si>
  <si>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</si>
  <si>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</si>
  <si>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</si>
  <si>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</si>
  <si>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</si>
  <si>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</si>
  <si>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</si>
  <si>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</si>
  <si>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</si>
  <si>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</si>
  <si>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</si>
  <si>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</si>
  <si>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</si>
  <si>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</si>
  <si>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</si>
  <si>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</si>
  <si>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</si>
  <si>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</si>
  <si>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</si>
  <si>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</si>
  <si>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</si>
  <si>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</si>
  <si>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</si>
  <si>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</si>
  <si>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</si>
  <si>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</si>
  <si>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</si>
  <si>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###NOIMPORT###</t>
  </si>
  <si>
    <t>IMPORT</t>
  </si>
  <si>
    <t>{00000000-0000-0000-0000-000000000000}</t>
  </si>
  <si>
    <t>/</t>
  </si>
  <si>
    <t>01</t>
  </si>
  <si>
    <t>Klimatizace</t>
  </si>
  <si>
    <t>STA</t>
  </si>
  <si>
    <t>1</t>
  </si>
  <si>
    <t>{ddcf05e5-f1e6-4caa-a2e3-5637c6eb4c22}</t>
  </si>
  <si>
    <t>2</t>
  </si>
  <si>
    <t>02</t>
  </si>
  <si>
    <t>Elektroinstalace</t>
  </si>
  <si>
    <t>{bb0bd014-4d91-4800-bde7-e9cd9936faf1}</t>
  </si>
  <si>
    <t>03</t>
  </si>
  <si>
    <t>ZTI</t>
  </si>
  <si>
    <t>{3c9af350-df31-4fec-94d2-614da465354e}</t>
  </si>
  <si>
    <t>04</t>
  </si>
  <si>
    <t>Stavební konstrukce a práce</t>
  </si>
  <si>
    <t>{c1dbd1ab-f0f9-4ec5-8084-833d314f7ea4}</t>
  </si>
  <si>
    <t>KRYCÍ LIST SOUPISU PRACÍ</t>
  </si>
  <si>
    <t>Objekt:</t>
  </si>
  <si>
    <t>01 - Klimatizace</t>
  </si>
  <si>
    <t>Danuše Vomastková</t>
  </si>
  <si>
    <t>REKAPITULACE ČLENĚNÍ SOUPISU PRACÍ</t>
  </si>
  <si>
    <t>Kód dílu - Popis</t>
  </si>
  <si>
    <t>Cena celkem [CZK]</t>
  </si>
  <si>
    <t>-1</t>
  </si>
  <si>
    <t>PSV - Práce a dodávky PSV</t>
  </si>
  <si>
    <t>VZT01 - Klimatizace kanceláří</t>
  </si>
  <si>
    <t>VZT02 -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</si>
  <si>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</si>
  <si>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</si>
  <si>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</si>
  <si>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</si>
  <si>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</si>
  <si>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</si>
  <si>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</si>
  <si>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</si>
  <si>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</si>
  <si>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</si>
  <si>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</si>
  <si>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</si>
  <si>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</si>
  <si>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</si>
  <si>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</si>
  <si>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</si>
  <si>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VZT01</t>
  </si>
  <si>
    <t>Klimatizace kanceláří</t>
  </si>
  <si>
    <t>K</t>
  </si>
  <si>
    <t>1m</t>
  </si>
  <si>
    <t>Venkovní kondenzační jednotka Qch=33,5kW - montáž</t>
  </si>
  <si>
    <t>ks</t>
  </si>
  <si>
    <t>16</t>
  </si>
  <si>
    <t>-1713421226</t>
  </si>
  <si>
    <t>PP</t>
  </si>
  <si>
    <t>M</t>
  </si>
  <si>
    <t>1d.</t>
  </si>
  <si>
    <t>Venkovní kondenzační jednotka Qch=33,5kW - dodávka</t>
  </si>
  <si>
    <t>32</t>
  </si>
  <si>
    <t>1034870171</t>
  </si>
  <si>
    <t>P</t>
  </si>
  <si>
    <t>Poznámka k položce:_x000D_
specifikace viz Technická zpráva</t>
  </si>
  <si>
    <t>3</t>
  </si>
  <si>
    <t>2m</t>
  </si>
  <si>
    <t>Vnitřní klimat. nástěnná jednotka Qch=3,6kW - montáž</t>
  </si>
  <si>
    <t>1074891829</t>
  </si>
  <si>
    <t>4</t>
  </si>
  <si>
    <t>2d.</t>
  </si>
  <si>
    <t>Vnitřní klimat. nástěnná jednotka Qch=3,6kW - dodávka</t>
  </si>
  <si>
    <t>-1793108833</t>
  </si>
  <si>
    <t>5</t>
  </si>
  <si>
    <t>3m</t>
  </si>
  <si>
    <t>Vnitřní klimat. nástěnná jednotka  Qch=2,2kW - montáž</t>
  </si>
  <si>
    <t>2114862443</t>
  </si>
  <si>
    <t>Vnitřní klimat. nástěnná jednotka Qch=2,2kW - montáž</t>
  </si>
  <si>
    <t>6</t>
  </si>
  <si>
    <t>3d.</t>
  </si>
  <si>
    <t>Vnitřní klimat. nástěnná jednotka Qch=2,2kW - dodávka</t>
  </si>
  <si>
    <t>-1476081546</t>
  </si>
  <si>
    <t>7</t>
  </si>
  <si>
    <t>4m</t>
  </si>
  <si>
    <t>Ovladač dálkový - montáž</t>
  </si>
  <si>
    <t>2086754203</t>
  </si>
  <si>
    <t>8</t>
  </si>
  <si>
    <t>4d.</t>
  </si>
  <si>
    <t>Ovladač dálkový - dodávka</t>
  </si>
  <si>
    <t>-1077835471</t>
  </si>
  <si>
    <t>9</t>
  </si>
  <si>
    <t>5m</t>
  </si>
  <si>
    <t>Rozbočovač 22-1l - montáž</t>
  </si>
  <si>
    <t>1374580775</t>
  </si>
  <si>
    <t>10</t>
  </si>
  <si>
    <t>5d.</t>
  </si>
  <si>
    <t>Rozbočovač 22-1l - dodávka</t>
  </si>
  <si>
    <t>-316586412</t>
  </si>
  <si>
    <t>11</t>
  </si>
  <si>
    <t>6m</t>
  </si>
  <si>
    <t>Rozbočovač 371-1l - montáž</t>
  </si>
  <si>
    <t>1685158190</t>
  </si>
  <si>
    <t>12</t>
  </si>
  <si>
    <t>6d.</t>
  </si>
  <si>
    <t>Rozbočovač 371-1l - dodávka</t>
  </si>
  <si>
    <t>1855741874</t>
  </si>
  <si>
    <t>13</t>
  </si>
  <si>
    <t>7m</t>
  </si>
  <si>
    <t>Čerpadlo kondenzátu+detekční j. - montáž</t>
  </si>
  <si>
    <t>-2003093274</t>
  </si>
  <si>
    <t>14</t>
  </si>
  <si>
    <t>7d.</t>
  </si>
  <si>
    <t>Čerpadlo kondenzátu+detekční j. - dodávka</t>
  </si>
  <si>
    <t>-964197478</t>
  </si>
  <si>
    <t>008am</t>
  </si>
  <si>
    <t>Cu potrubí izolované d12,7/6,35mm (2x37,5m) - montáž</t>
  </si>
  <si>
    <t>m</t>
  </si>
  <si>
    <t>-1659730468</t>
  </si>
  <si>
    <t>008ad</t>
  </si>
  <si>
    <t>Cu potrubí izolované d12,7/6,35mm (2x37,5m) - dodávka</t>
  </si>
  <si>
    <t>-817082881</t>
  </si>
  <si>
    <t>17</t>
  </si>
  <si>
    <t>008bm</t>
  </si>
  <si>
    <t>Cu potrubí izolované d15,9/9,53mm (2x37,5m) - montáž</t>
  </si>
  <si>
    <t>1621631307</t>
  </si>
  <si>
    <t>18</t>
  </si>
  <si>
    <t>008bd</t>
  </si>
  <si>
    <t>Cu potrubí izolované d15,9/9,53mm (2x37,5m) - dodávka</t>
  </si>
  <si>
    <t>-1257331362</t>
  </si>
  <si>
    <t>19</t>
  </si>
  <si>
    <t>008cm</t>
  </si>
  <si>
    <t>Cu potrubí izolované d19,1/9,53mm (2x12,5m) - montáž</t>
  </si>
  <si>
    <t>-1692724104</t>
  </si>
  <si>
    <t>20</t>
  </si>
  <si>
    <t>008cd</t>
  </si>
  <si>
    <t>Cu potrubí izolované d19,1/9,53mm (2x12,5m) - dodávka</t>
  </si>
  <si>
    <t>400390856</t>
  </si>
  <si>
    <t>008dm</t>
  </si>
  <si>
    <t>Cu potrubí izolované d25,4/12,7mm (2x12,5m) - montáž</t>
  </si>
  <si>
    <t>2119164954</t>
  </si>
  <si>
    <t>22</t>
  </si>
  <si>
    <t>008dd</t>
  </si>
  <si>
    <t>Cu potrubí izolované d25,4/12,7mm (2x12,5m) - dodávka</t>
  </si>
  <si>
    <t>-1805257455</t>
  </si>
  <si>
    <t>23</t>
  </si>
  <si>
    <t>9m</t>
  </si>
  <si>
    <t>Montážní, těsnící a  spojovací materiál - montáž</t>
  </si>
  <si>
    <t>kg</t>
  </si>
  <si>
    <t>1176775968</t>
  </si>
  <si>
    <t>Montážní, těsnící a spojovací materiál - montáž</t>
  </si>
  <si>
    <t>24</t>
  </si>
  <si>
    <t>9d</t>
  </si>
  <si>
    <t>Montážní, těsnící a  spojovací materiál - dodávka</t>
  </si>
  <si>
    <t>-776987759</t>
  </si>
  <si>
    <t>VZT02</t>
  </si>
  <si>
    <t>Ostatní</t>
  </si>
  <si>
    <t>25</t>
  </si>
  <si>
    <t>VZT02-001</t>
  </si>
  <si>
    <t xml:space="preserve">Náklady na dopravu  3,6% z ceny dodávek  </t>
  </si>
  <si>
    <t>37415963</t>
  </si>
  <si>
    <t xml:space="preserve">Náklady na dopravu 3,6% z ceny dodávek </t>
  </si>
  <si>
    <t>26</t>
  </si>
  <si>
    <t>VZT02-002</t>
  </si>
  <si>
    <t>Přesun strojů a zařízení</t>
  </si>
  <si>
    <t>246835189</t>
  </si>
  <si>
    <t>27</t>
  </si>
  <si>
    <t>VZT02-003</t>
  </si>
  <si>
    <t>Přesun potrubí</t>
  </si>
  <si>
    <t>-414709604</t>
  </si>
  <si>
    <t>28</t>
  </si>
  <si>
    <t>VZT02-004</t>
  </si>
  <si>
    <t xml:space="preserve">Podíl přidruž. výkonů 5% z ceny montáže VZT          </t>
  </si>
  <si>
    <t>-444784740</t>
  </si>
  <si>
    <t xml:space="preserve">Podíl přidruž. výkonů 5% z ceny montáže VZT </t>
  </si>
  <si>
    <t>29</t>
  </si>
  <si>
    <t>VZT02-005</t>
  </si>
  <si>
    <t xml:space="preserve">Zednické výpomoci 4% z ceny montáže VZT    </t>
  </si>
  <si>
    <t>-1201676911</t>
  </si>
  <si>
    <t xml:space="preserve">Zednické výpomoci 4% z ceny montáže VZT </t>
  </si>
  <si>
    <t>30</t>
  </si>
  <si>
    <t>VZT02-006</t>
  </si>
  <si>
    <t xml:space="preserve">Komplexní vyzkoušení    </t>
  </si>
  <si>
    <t>hod</t>
  </si>
  <si>
    <t>719892398</t>
  </si>
  <si>
    <t xml:space="preserve">Komplexní vyzkoušení </t>
  </si>
  <si>
    <t>31</t>
  </si>
  <si>
    <t>VZT02-007</t>
  </si>
  <si>
    <t xml:space="preserve">Zaregulování VZT       </t>
  </si>
  <si>
    <t>-1876014882</t>
  </si>
  <si>
    <t xml:space="preserve">Zaregulování VZT </t>
  </si>
  <si>
    <t>VZT02-008</t>
  </si>
  <si>
    <t>Zaškolení obsluhy</t>
  </si>
  <si>
    <t>-1208665500</t>
  </si>
  <si>
    <t>33</t>
  </si>
  <si>
    <t>VZT02-009</t>
  </si>
  <si>
    <t>Měření hluku odbornou firmou</t>
  </si>
  <si>
    <t>kmpl</t>
  </si>
  <si>
    <t>-1343182625</t>
  </si>
  <si>
    <t>02 - Elektroinstalace</t>
  </si>
  <si>
    <t>Ing.Vlastimil Križan</t>
  </si>
  <si>
    <t xml:space="preserve">    741 - Elektroinstalace - silnoproud</t>
  </si>
  <si>
    <t>M - Práce a dodávky M</t>
  </si>
  <si>
    <t xml:space="preserve">    21-M - Elektromontáže</t>
  </si>
  <si>
    <t>VRN - Vedlejší rozpočtové náklady</t>
  </si>
  <si>
    <t xml:space="preserve">    VRN1 - Průzkumné, geodetické a projektové práce</t>
  </si>
  <si>
    <t xml:space="preserve">    VRN4 - Inženýrská činnost</t>
  </si>
  <si>
    <t xml:space="preserve">    VRN6 - Územní vlivy</t>
  </si>
  <si>
    <t xml:space="preserve">    VRN9 - Ostatní náklady</t>
  </si>
  <si>
    <t>741</t>
  </si>
  <si>
    <t>Elektroinstalace - silnoproud</t>
  </si>
  <si>
    <t>210812001</t>
  </si>
  <si>
    <t>Montáž kabelu Cu plného nebo laněného do 1 kV žíly 2x1,5 až 6 mm2 (např. CYKY) bez ukončení uloženého volně nebo v liště</t>
  </si>
  <si>
    <t>CS ÚRS 2023 02</t>
  </si>
  <si>
    <t>64</t>
  </si>
  <si>
    <t>-502159264</t>
  </si>
  <si>
    <t>Montáž izolovaných kabelů měděných do 1 kV bez ukončení plných nebo laněných kulatých (např. CYKY, CHKE-R) uložených volně nebo v liště počtu a průřezu žil 2x1,5 až 6 mm2</t>
  </si>
  <si>
    <t>Online PSC</t>
  </si>
  <si>
    <t>https://podminky.urs.cz/item/CS_URS_2023_02/210812001</t>
  </si>
  <si>
    <t>1189110</t>
  </si>
  <si>
    <t>VODIC CYA 6 ZLUTA H07V-K</t>
  </si>
  <si>
    <t>256</t>
  </si>
  <si>
    <t>-457958794</t>
  </si>
  <si>
    <t>VV</t>
  </si>
  <si>
    <t>17,3913043478261*1,15 "Přepočtené koeficientem množství</t>
  </si>
  <si>
    <t>741110511</t>
  </si>
  <si>
    <t>Montáž lišta a kanálek vkládací šířky do 60 mm s víčkem</t>
  </si>
  <si>
    <t>-2126009347</t>
  </si>
  <si>
    <t>Montáž lišt a kanálků elektroinstalačních se spojkami, ohyby a rohy a s nasunutím do krabic vkládacích s víčkem, šířky do 60 mm</t>
  </si>
  <si>
    <t>https://podminky.urs.cz/item/CS_URS_2023_02/741110511</t>
  </si>
  <si>
    <t>34571008</t>
  </si>
  <si>
    <t>lišta elektroinstalační hranatá PVC 40x40mm</t>
  </si>
  <si>
    <t>-895752875</t>
  </si>
  <si>
    <t>20*1,05 "Přepočtené koeficientem množství</t>
  </si>
  <si>
    <t>34571010</t>
  </si>
  <si>
    <t>lišta elektroinstalační vkládací 18x13mm</t>
  </si>
  <si>
    <t>-875245977</t>
  </si>
  <si>
    <t>50*1,05 "Přepočtené koeficientem množství</t>
  </si>
  <si>
    <t>741112021</t>
  </si>
  <si>
    <t>Montáž krabice nástěnná plastová čtyřhranná do 100x100 mm</t>
  </si>
  <si>
    <t>kus</t>
  </si>
  <si>
    <t>417538803</t>
  </si>
  <si>
    <t>Montáž krabic elektroinstalačních bez napojení na trubky a lišty, demontáže a montáže víčka a přístroje protahovacích nebo odbočných nástěnných plastových čtyřhranných, vel. do 100x100 mm</t>
  </si>
  <si>
    <t>https://podminky.urs.cz/item/CS_URS_2023_02/741112021</t>
  </si>
  <si>
    <t>34571479</t>
  </si>
  <si>
    <t>krabice v uzavřeném provedení PP s krytím IP 66 čtvercová 100x100mm</t>
  </si>
  <si>
    <t>-1109527271</t>
  </si>
  <si>
    <t>741122015</t>
  </si>
  <si>
    <t>Montáž kabel Cu bez ukončení uložený pod omítku plný kulatý 3x1,5 mm2 (např. CYKY)</t>
  </si>
  <si>
    <t>-2068742947</t>
  </si>
  <si>
    <t>Montáž kabelů měděných bez ukončení uložených pod omítku plných kulatých (např. CYKY), počtu a průřezu žil 3x1,5 mm2</t>
  </si>
  <si>
    <t>https://podminky.urs.cz/item/CS_URS_2023_02/741122015</t>
  </si>
  <si>
    <t>34111030</t>
  </si>
  <si>
    <t>kabel instalační jádro Cu plné izolace PVC plášť PVC 450/750V (CYKY) 3x1,5mm2</t>
  </si>
  <si>
    <t>-1363241078</t>
  </si>
  <si>
    <t>34562694</t>
  </si>
  <si>
    <t>svorkovnice krabicová bezšroubová jednopólová pro 3 vodiče 0,5-2,5mm2, 400V 24A</t>
  </si>
  <si>
    <t>-1229700726</t>
  </si>
  <si>
    <t>34562695</t>
  </si>
  <si>
    <t>svorkovnice krabicová bezšroubová jednopólová pro 4 vodiče 0,5-2,5mm2, 400V 24A</t>
  </si>
  <si>
    <t>-569194509</t>
  </si>
  <si>
    <t>741122232</t>
  </si>
  <si>
    <t>Montáž kabel Cu plný kulatý žíla 5x4 až 6 mm2 uložený volně (např. CYKY)</t>
  </si>
  <si>
    <t>2066452873</t>
  </si>
  <si>
    <t>Montáž kabelů měděných bez ukončení uložených volně nebo v liště plných kulatých (např. CYKY) počtu a průřezu žil 5x4 až 6 mm2</t>
  </si>
  <si>
    <t>https://podminky.urs.cz/item/CS_URS_2023_02/741122232</t>
  </si>
  <si>
    <t>34111100</t>
  </si>
  <si>
    <t>kabel instalační jádro Cu plné izolace PVC plášť PVC 450/750V (CYKY) 5x6mm2</t>
  </si>
  <si>
    <t>821030457</t>
  </si>
  <si>
    <t>20*1,15 "Přepočtené koeficientem množství</t>
  </si>
  <si>
    <t>741130005</t>
  </si>
  <si>
    <t>Ukončení vodič izolovaný do 10 mm2 v rozváděči nebo na přístroji</t>
  </si>
  <si>
    <t>451424294</t>
  </si>
  <si>
    <t>Ukončení vodičů a kabelů izolovaných s označením a zapojením v rozváděči nebo na přístroji, průřezu žíly do 10 mm2</t>
  </si>
  <si>
    <t>https://podminky.urs.cz/item/CS_URS_2023_02/741130005</t>
  </si>
  <si>
    <t>741320105</t>
  </si>
  <si>
    <t>Montáž jističů jednopólových nn do 25 A ve skříni se zapojením vodičů</t>
  </si>
  <si>
    <t>1004329795</t>
  </si>
  <si>
    <t>Montáž jističů se zapojením vodičů jednopólových nn do 25 A ve skříni</t>
  </si>
  <si>
    <t>https://podminky.urs.cz/item/CS_URS_2023_02/741320105</t>
  </si>
  <si>
    <t>1183632</t>
  </si>
  <si>
    <t>jistič 1pólový-charakteristika C 10A, zkratový proud 10kA</t>
  </si>
  <si>
    <t>-1037692223</t>
  </si>
  <si>
    <t>741320175</t>
  </si>
  <si>
    <t>Montáž jističů třípólových nn do 63 A ve skříni se zapojením vodičů</t>
  </si>
  <si>
    <t>-58817224</t>
  </si>
  <si>
    <t>Montáž jističů se zapojením vodičů třípólových nn do 63 A ve skříni</t>
  </si>
  <si>
    <t>https://podminky.urs.cz/item/CS_URS_2023_02/741320175</t>
  </si>
  <si>
    <t>1183593</t>
  </si>
  <si>
    <t>jistič 3pólový-charakteristika C 32A, zkratový proud 10kA</t>
  </si>
  <si>
    <t>-1053705831</t>
  </si>
  <si>
    <t>Práce a dodávky M</t>
  </si>
  <si>
    <t>21-M</t>
  </si>
  <si>
    <t>Elektromontáže</t>
  </si>
  <si>
    <t>210280002</t>
  </si>
  <si>
    <t>Zkoušky a prohlídky el rozvodů a zařízení celková prohlídka pro objem montážních prací přes 100 do 500 tis Kč</t>
  </si>
  <si>
    <t>-1410172915</t>
  </si>
  <si>
    <t>Zkoušky a prohlídky elektrických rozvodů a zařízení celková prohlídka, zkoušení, měření a vyhotovení revizní zprávy pro objem montážních prací přes 100 do 500 tisíc Kč</t>
  </si>
  <si>
    <t>https://podminky.urs.cz/item/CS_URS_2023_02/210280002</t>
  </si>
  <si>
    <t>VRN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</si>
  <si>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</si>
  <si>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</si>
  <si>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</si>
  <si>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</si>
  <si>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</si>
  <si>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1024</t>
  </si>
  <si>
    <t>1341439248</t>
  </si>
  <si>
    <t>https://podminky.urs.cz/item/CS_URS_2023_02/013254000</t>
  </si>
  <si>
    <t>VRN4</t>
  </si>
  <si>
    <t>Inženýrská činnost</t>
  </si>
  <si>
    <t>043002000</t>
  </si>
  <si>
    <t>Zkoušební provoz a ostatní měření</t>
  </si>
  <si>
    <t>257765407</t>
  </si>
  <si>
    <t>https://podminky.urs.cz/item/CS_URS_2023_02/043002000</t>
  </si>
  <si>
    <t>045002000</t>
  </si>
  <si>
    <t>Kompletační a koordinační činnost</t>
  </si>
  <si>
    <t>-1821220277</t>
  </si>
  <si>
    <t>https://podminky.urs.cz/item/CS_URS_2023_02/045002000</t>
  </si>
  <si>
    <t>VRN6</t>
  </si>
  <si>
    <t>Územní vlivy</t>
  </si>
  <si>
    <t>065002000</t>
  </si>
  <si>
    <t>Mimostaveništní doprava materiálů</t>
  </si>
  <si>
    <t>932447695</t>
  </si>
  <si>
    <t>https://podminky.urs.cz/item/CS_URS_2023_02/065002000</t>
  </si>
  <si>
    <t>VRN9</t>
  </si>
  <si>
    <t>Ostatní náklady</t>
  </si>
  <si>
    <t>090001000</t>
  </si>
  <si>
    <t>Montážní materiál</t>
  </si>
  <si>
    <t>48666421</t>
  </si>
  <si>
    <t>https://podminky.urs.cz/item/CS_URS_2023_02/090001000</t>
  </si>
  <si>
    <t>092203000</t>
  </si>
  <si>
    <t>Náklady na zaškolení obsluhy</t>
  </si>
  <si>
    <t>570086978</t>
  </si>
  <si>
    <t>https://podminky.urs.cz/item/CS_URS_2023_02/092203000</t>
  </si>
  <si>
    <t>03 - ZTI</t>
  </si>
  <si>
    <t>Ing.Filip Šimmer</t>
  </si>
  <si>
    <t>0 - Přípravné a pomocné práce</t>
  </si>
  <si>
    <t>800-721– A01 - Zdravotně technické instalace – vnitřní kanalizace</t>
  </si>
  <si>
    <t>800-721-A02 - Zdravotně technické instalace – vnitřní vodovod</t>
  </si>
  <si>
    <t>800-725 - Zdravotně technické instalace – zařizovací předměty</t>
  </si>
  <si>
    <t>Přípravné a pomocné práce</t>
  </si>
  <si>
    <t>005121020R</t>
  </si>
  <si>
    <t>Zařízení staveniště ZTI</t>
  </si>
  <si>
    <t>kpl</t>
  </si>
  <si>
    <t>004111020R00</t>
  </si>
  <si>
    <t>Dokumentace skutečného provedení části ZTI</t>
  </si>
  <si>
    <t>800-721– A01</t>
  </si>
  <si>
    <t>Zdravotně technické instalace – vnitřní kanalizace</t>
  </si>
  <si>
    <t>721171902</t>
  </si>
  <si>
    <t>Potrubí z PP vsazení odbočky do hrdla DN 40</t>
  </si>
  <si>
    <t>-1269358177</t>
  </si>
  <si>
    <t>Opravy odpadního potrubí plastového vsazení odbočky do potrubí DN 40</t>
  </si>
  <si>
    <t>https://podminky.urs.cz/item/CS_URS_2023_02/721171902</t>
  </si>
  <si>
    <t>721174042</t>
  </si>
  <si>
    <t>Potrubí kanalizační z PP připojovací DN 40</t>
  </si>
  <si>
    <t>2053677583</t>
  </si>
  <si>
    <t>Potrubí z trub polypropylenových připojovací DN 40</t>
  </si>
  <si>
    <t>https://podminky.urs.cz/item/CS_URS_2023_02/721174042</t>
  </si>
  <si>
    <t>721290111</t>
  </si>
  <si>
    <t>Zkouška těsnosti potrubí kanalizace vodou DN do 125</t>
  </si>
  <si>
    <t>42</t>
  </si>
  <si>
    <t>Zkouška těsnosti kanalizace v objektech vodou do DN 125</t>
  </si>
  <si>
    <t>https://podminky.urs.cz/item/CS_URS_2023_02/721290111</t>
  </si>
  <si>
    <t>998721101</t>
  </si>
  <si>
    <t>Přesun hmot tonážní pro vnitřní kanalizace v objektech v do 6 m</t>
  </si>
  <si>
    <t>t</t>
  </si>
  <si>
    <t>-587459061</t>
  </si>
  <si>
    <t>Přesun hmot pro vnitřní kanalizace stanovený z hmotnosti přesunovaného materiálu vodorovná dopravní vzdálenost do 50 m v objektech výšky do 6 m</t>
  </si>
  <si>
    <t>https://podminky.urs.cz/item/CS_URS_2023_02/998721101</t>
  </si>
  <si>
    <t>800-721-A02</t>
  </si>
  <si>
    <t>Zdravotně technické instalace – vnitřní vodovod</t>
  </si>
  <si>
    <t>722172712R00</t>
  </si>
  <si>
    <t>Potrubí plastové PP-R D 25 x 2,5 mm, PN 10 , bez zednických výpomocí</t>
  </si>
  <si>
    <t>164083120</t>
  </si>
  <si>
    <t>722172713R00</t>
  </si>
  <si>
    <t>Potrubí plastové PP-R D 32 x 3,0 mm, PN 10 , bez zednických výpomocí</t>
  </si>
  <si>
    <t>-983686394</t>
  </si>
  <si>
    <t>722190401</t>
  </si>
  <si>
    <t>Vyvedení a upevnění výpustku DN do 25</t>
  </si>
  <si>
    <t>1515509827</t>
  </si>
  <si>
    <t>Zřízení přípojek na potrubí vyvedení a upevnění výpustek do DN 25</t>
  </si>
  <si>
    <t>https://podminky.urs.cz/item/CS_URS_2023_02/722190401</t>
  </si>
  <si>
    <t>"vyvedení výtlaků" 14</t>
  </si>
  <si>
    <t>722280108R00</t>
  </si>
  <si>
    <t>Tlaková zkouška potrubí závitového do DN50 - viziální těsnost</t>
  </si>
  <si>
    <t>-1616941155</t>
  </si>
  <si>
    <t>230170012</t>
  </si>
  <si>
    <t>Tlakové zkoušky těsnosti potrubí - zkouška DN přes 40 do 80</t>
  </si>
  <si>
    <t>-812140341</t>
  </si>
  <si>
    <t>Zkouška těsnosti potrubí DN přes 40 do 80</t>
  </si>
  <si>
    <t>https://podminky.urs.cz/item/CS_URS_2023_02/230170012</t>
  </si>
  <si>
    <t>998722101</t>
  </si>
  <si>
    <t>Přesun hmot tonážní pro vnitřní vodovod v objektech v do 6 m</t>
  </si>
  <si>
    <t>699692536</t>
  </si>
  <si>
    <t>Přesun hmot pro vnitřní vodovod stanovený z hmotnosti přesunovaného materiálu vodorovná dopravní vzdálenost do 50 m v objektech výšky do 6 m</t>
  </si>
  <si>
    <t>https://podminky.urs.cz/item/CS_URS_2023_02/998722101</t>
  </si>
  <si>
    <t>800-725</t>
  </si>
  <si>
    <t>Zdravotně technické instalace – zařizovací předměty</t>
  </si>
  <si>
    <t>725210821</t>
  </si>
  <si>
    <t>Demontáž umyvadel bez výtokových armatur</t>
  </si>
  <si>
    <t>soubor</t>
  </si>
  <si>
    <t>56</t>
  </si>
  <si>
    <t>Demontáž umyvadel bez výtokových armatur umyvadel</t>
  </si>
  <si>
    <t>https://podminky.urs.cz/item/CS_URS_2023_02/725210821</t>
  </si>
  <si>
    <t>725219201R00</t>
  </si>
  <si>
    <t>Montáž umyvadla včetně dodávky zápachové uzavírky zpětná</t>
  </si>
  <si>
    <t>58</t>
  </si>
  <si>
    <t>725859102</t>
  </si>
  <si>
    <t>Montáž ventilů odpadních do DN 50 pro zařizovací předměty</t>
  </si>
  <si>
    <t>60</t>
  </si>
  <si>
    <t>Ventily odpadní pro zařizovací předměty montáž ventilů přes 32 do DN 50</t>
  </si>
  <si>
    <t>https://podminky.urs.cz/item/CS_URS_2023_02/725859102</t>
  </si>
  <si>
    <t>551623505.R</t>
  </si>
  <si>
    <t>sifon podomítkový ke klimatizačním jednotkám 138, DN 32, 100 x 100 mm</t>
  </si>
  <si>
    <t>62</t>
  </si>
  <si>
    <t>998725101</t>
  </si>
  <si>
    <t>Přesun hmot tonážní pro zařizovací předměty v objektech v do 6 m</t>
  </si>
  <si>
    <t>1675252224</t>
  </si>
  <si>
    <t>Přesun hmot pro zařizovací předměty stanovený z hmotnosti přesunovaného materiálu vodorovná dopravní vzdálenost do 50 m v objektech výšky do 6 m</t>
  </si>
  <si>
    <t>https://podminky.urs.cz/item/CS_URS_2023_02/998725101</t>
  </si>
  <si>
    <t>04 - Stavební konstrukce a práce</t>
  </si>
  <si>
    <t>HSV - Práce a dodávky HSV</t>
  </si>
  <si>
    <t xml:space="preserve">    27 - Zakládání - základy</t>
  </si>
  <si>
    <t xml:space="preserve">    3 - Svislé a kompletní konstrukce</t>
  </si>
  <si>
    <t xml:space="preserve">    4 - Vodorovné konstrukce</t>
  </si>
  <si>
    <t xml:space="preserve">    61 - Úprava povrchů vnitřní</t>
  </si>
  <si>
    <t xml:space="preserve">    62 - Úprava povrchů vnější</t>
  </si>
  <si>
    <t xml:space="preserve">    95 - Různé dokončovací konstrukce a práce pozemních staveb</t>
  </si>
  <si>
    <t xml:space="preserve">    96 - Bourání konstrukcí</t>
  </si>
  <si>
    <t xml:space="preserve">    998 - Přesun hmot</t>
  </si>
  <si>
    <t xml:space="preserve">    771 - Podlahy z dlaždic</t>
  </si>
  <si>
    <t xml:space="preserve">    781 - Obklady keramické</t>
  </si>
  <si>
    <t xml:space="preserve">    784 - Malby</t>
  </si>
  <si>
    <t>HSV</t>
  </si>
  <si>
    <t>Práce a dodávky HSV</t>
  </si>
  <si>
    <t>Zakládání - základy</t>
  </si>
  <si>
    <t>275313711</t>
  </si>
  <si>
    <t>Základové patky z betonu tř. C 20/25</t>
  </si>
  <si>
    <t>m3</t>
  </si>
  <si>
    <t>-494147365</t>
  </si>
  <si>
    <t>Základy z betonu prostého patky a bloky z betonu kamenem neprokládaného tř. C 20/25</t>
  </si>
  <si>
    <t>https://podminky.urs.cz/item/CS_URS_2023_02/275313711</t>
  </si>
  <si>
    <t>"základ pod venkovní jednotlu klimatizace" 1,35*0,75*0,30*1,1</t>
  </si>
  <si>
    <t>Svislé a kompletní konstrukce</t>
  </si>
  <si>
    <t>340235212</t>
  </si>
  <si>
    <t>Zazdívka otvorů v příčkách nebo stěnách pl do 0,0225 m2 cihlami plnými tl přes 100 mm</t>
  </si>
  <si>
    <t>-315200638</t>
  </si>
  <si>
    <t>Zazdívka otvorů v příčkách nebo stěnách cihlami plnými pálenými plochy do 0,0225 m2, tloušťky přes 100 mm</t>
  </si>
  <si>
    <t>https://podminky.urs.cz/item/CS_URS_2023_02/340235212</t>
  </si>
  <si>
    <t>"ZTI" 1</t>
  </si>
  <si>
    <t>"klimatizace" 11</t>
  </si>
  <si>
    <t>Součet</t>
  </si>
  <si>
    <t>310235241</t>
  </si>
  <si>
    <t>Zazdívka otvorů pl do 0,0225 m2 ve zdivu nadzákladovém cihlami pálenými tl do 300 mm</t>
  </si>
  <si>
    <t>908176958</t>
  </si>
  <si>
    <t>Zazdívka otvorů ve zdivu nadzákladovém cihlami pálenými plochy do 0,0225 m2, ve zdi tl. do 300 mm</t>
  </si>
  <si>
    <t>https://podminky.urs.cz/item/CS_URS_2023_02/310235241</t>
  </si>
  <si>
    <t>"ZTI" 2</t>
  </si>
  <si>
    <t>"klimatizace" 15</t>
  </si>
  <si>
    <t>310235251</t>
  </si>
  <si>
    <t>Zazdívka otvorů pl do 0,0225 m2 ve zdivu nadzákladovém cihlami pálenými tl přes 300 do 450 mm</t>
  </si>
  <si>
    <t>1922906105</t>
  </si>
  <si>
    <t>Zazdívka otvorů ve zdivu nadzákladovém cihlami pálenými plochy do 0,0225 m2, ve zdi tl. přes 300 do 450 mm</t>
  </si>
  <si>
    <t>https://podminky.urs.cz/item/CS_URS_2023_02/310235251</t>
  </si>
  <si>
    <t>"klimatizace" 1</t>
  </si>
  <si>
    <t>Vodorovné konstrukce</t>
  </si>
  <si>
    <t>411386621</t>
  </si>
  <si>
    <t>Zabetonování prostupů v instalačních šachtách ze suchých směsí pl přes 0,09 do 0,25 m2 ve stropech</t>
  </si>
  <si>
    <t>1505971356</t>
  </si>
  <si>
    <t>Zabetonování prostupů v instalačních šachtách ve stropech železobetonových ze suchých směsí, včetně bednění, odbednění, výztuže a zajištění potrubí skelnou vatou s folií (materiál v ceně), plochy přes 0,09 do 0,25 m2</t>
  </si>
  <si>
    <t>https://podminky.urs.cz/item/CS_URS_2023_02/411386621</t>
  </si>
  <si>
    <t>"mezi 1. a 2.NP" 1</t>
  </si>
  <si>
    <t>61</t>
  </si>
  <si>
    <t>Úprava povrchů vnitřní</t>
  </si>
  <si>
    <t>612135101</t>
  </si>
  <si>
    <t>Hrubá výplň rýh ve stěnách maltou jakékoli šířky rýhy</t>
  </si>
  <si>
    <t>m2</t>
  </si>
  <si>
    <t>-609156569</t>
  </si>
  <si>
    <t>Hrubá výplň rýh maltou jakékoli šířky rýhy ve stěnách</t>
  </si>
  <si>
    <t>https://podminky.urs.cz/item/CS_URS_2023_02/612135101</t>
  </si>
  <si>
    <t>"ZTI - rýhy" 8,00*0,10</t>
  </si>
  <si>
    <t>612325121</t>
  </si>
  <si>
    <t>Vápenocementová štuková omítka rýh ve stěnách š do 150 mm</t>
  </si>
  <si>
    <t>758151627</t>
  </si>
  <si>
    <t>Vápenocementová omítka rýh štuková ve stěnách, šířky rýhy do 150 mm</t>
  </si>
  <si>
    <t>https://podminky.urs.cz/item/CS_URS_2023_02/612325121</t>
  </si>
  <si>
    <t>"ZTI" 0,80</t>
  </si>
  <si>
    <t>612325221</t>
  </si>
  <si>
    <t>Vápenocementová štuková omítka malých ploch do 0,09 m2 na stěnách</t>
  </si>
  <si>
    <t>-742135770</t>
  </si>
  <si>
    <t>Vápenocementová omítka jednotlivých malých ploch štuková na stěnách, plochy jednotlivě do 0,09 m2</t>
  </si>
  <si>
    <t>https://podminky.urs.cz/item/CS_URS_2023_02/612325221</t>
  </si>
  <si>
    <t>"ZTI" 24</t>
  </si>
  <si>
    <t>"elektro" 40</t>
  </si>
  <si>
    <t>"klimatizace" 52</t>
  </si>
  <si>
    <t>612131121</t>
  </si>
  <si>
    <t>Penetrační disperzní nátěr vnitřních stěn nanášený ručně</t>
  </si>
  <si>
    <t>-172492373</t>
  </si>
  <si>
    <t>Podkladní a spojovací vrstva vnitřních omítaných ploch penetrace disperzní nanášená ručně stěn</t>
  </si>
  <si>
    <t>https://podminky.urs.cz/item/CS_URS_2023_02/612131121</t>
  </si>
  <si>
    <t>0,80+0,09*116</t>
  </si>
  <si>
    <t>619991011</t>
  </si>
  <si>
    <t>Obalení konstrukcí a prvků fólií přilepenou lepící páskou</t>
  </si>
  <si>
    <t>77889892</t>
  </si>
  <si>
    <t>Zakrytí vnitřních ploch před znečištěním včetně pozdějšího odkrytí konstrukcí a prvků obalením fólií a přelepením páskou</t>
  </si>
  <si>
    <t>https://podminky.urs.cz/item/CS_URS_2023_02/619991011</t>
  </si>
  <si>
    <t>Úprava povrchů vnější</t>
  </si>
  <si>
    <t>622215121</t>
  </si>
  <si>
    <t>Oprava kontaktního zateplení stěn z polystyrenových desek tl přes 80 do 120 mm pl do 0,1 m2</t>
  </si>
  <si>
    <t>120097662</t>
  </si>
  <si>
    <t>Oprava kontaktního zateplení z polystyrenových desek jednotlivých malých ploch tloušťky přes 80 do 120 mm stěn, plochy jednotlivě do 0,1 m2</t>
  </si>
  <si>
    <t>https://podminky.urs.cz/item/CS_URS_2023_02/622215121</t>
  </si>
  <si>
    <t>622525101</t>
  </si>
  <si>
    <t>Tenkovrstvá omítka malých ploch do 0,1 m2 na stěnách</t>
  </si>
  <si>
    <t>990281609</t>
  </si>
  <si>
    <t>Omítka tenkovrstvá jednotlivých malých ploch silikátová, akrylátová, silikonová nebo silikonsilikátová stěn, plochy jednotlivě do 0,1 m2</t>
  </si>
  <si>
    <t>https://podminky.urs.cz/item/CS_URS_2023_02/622525101</t>
  </si>
  <si>
    <t>622151031</t>
  </si>
  <si>
    <t>Penetrační silikonový nátěr vnějších pastovitých tenkovrstvých omítek stěn</t>
  </si>
  <si>
    <t>-1526508400</t>
  </si>
  <si>
    <t>Penetrační nátěr vnějších pastovitých tenkovrstvých omítek silikonový stěn</t>
  </si>
  <si>
    <t>https://podminky.urs.cz/item/CS_URS_2023_02/622151031</t>
  </si>
  <si>
    <t>95</t>
  </si>
  <si>
    <t>Různé dokončovací konstrukce a práce pozemních staveb</t>
  </si>
  <si>
    <t>949101111</t>
  </si>
  <si>
    <t>Lešení pomocné pro objekty pozemních staveb s lešeňovou podlahou v do 1,9 m zatížení do 150 kg/m2</t>
  </si>
  <si>
    <t>-654899140</t>
  </si>
  <si>
    <t>Lešení pomocné pracovní pro objekty pozemních staveb pro zatížení do 150 kg/m2, o výšce lešeňové podlahy do 1,9 m</t>
  </si>
  <si>
    <t>https://podminky.urs.cz/item/CS_URS_2023_02/949101111</t>
  </si>
  <si>
    <t>952901111</t>
  </si>
  <si>
    <t>Vyčištění budov bytové a občanské výstavby při výšce podlaží do 4 m</t>
  </si>
  <si>
    <t>-2055755252</t>
  </si>
  <si>
    <t>Vyčištění budov nebo objektů před předáním do užívání budov bytové nebo občanské výstavby, světlé výšky podlaží do 4 m</t>
  </si>
  <si>
    <t>https://podminky.urs.cz/item/CS_URS_2023_02/952901111</t>
  </si>
  <si>
    <t>96</t>
  </si>
  <si>
    <t>Bourání konstrukcí</t>
  </si>
  <si>
    <t>113106023</t>
  </si>
  <si>
    <t>Rozebrání dlažeb při překopech komunikací pro pěší ze zámkové dlažby ručně</t>
  </si>
  <si>
    <t>-459849416</t>
  </si>
  <si>
    <t>Rozebrání dlažeb a dílců při překopech inženýrských sítí s přemístěním hmot na skládku na vzdálenost do 3 m nebo s naložením na dopravní prostředek ručně komunikací pro pěší s ložem z kameniva nebo živice a s výplní spár ze zámkové dlažby</t>
  </si>
  <si>
    <t>https://podminky.urs.cz/item/CS_URS_2023_02/113106023</t>
  </si>
  <si>
    <t>"pro základ pod venkovní jednotlu klimatizace" 1,35*0,75</t>
  </si>
  <si>
    <t>113107023</t>
  </si>
  <si>
    <t>Odstranění podkladu z kameniva drceného tl přes 200 do 300 mm při překopech ručně</t>
  </si>
  <si>
    <t>-1360194239</t>
  </si>
  <si>
    <t>Odstranění podkladů nebo krytů při překopech inženýrských sítí s přemístěním hmot na skládku ve vzdálenosti do 3 m nebo s naložením na dopravní prostředek ručně z kameniva hrubého drceného, o tl. vrstvy přes 200 do 300 mm</t>
  </si>
  <si>
    <t>https://podminky.urs.cz/item/CS_URS_2023_02/113107023</t>
  </si>
  <si>
    <t>974031142</t>
  </si>
  <si>
    <t>Vysekání rýh ve zdivu cihelném hl do 70 mm š do 70 mm</t>
  </si>
  <si>
    <t>-1065934499</t>
  </si>
  <si>
    <t>Vysekání rýh ve zdivu cihelném na maltu vápennou nebo vápenocementovou do hl. 70 mm a šířky do 70 mm</t>
  </si>
  <si>
    <t>https://podminky.urs.cz/item/CS_URS_2023_02/974031142</t>
  </si>
  <si>
    <t>"ZTI" 8,00</t>
  </si>
  <si>
    <t>971033231</t>
  </si>
  <si>
    <t>Vybourání otvorů ve zdivu cihelném pl do 0,0225 m2 na MVC nebo MV tl do 150 mm</t>
  </si>
  <si>
    <t>1620606932</t>
  </si>
  <si>
    <t>Vybourání otvorů ve zdivu základovém nebo nadzákladovém z cihel, tvárnic, příčkovek z cihel pálených na maltu vápennou nebo vápenocementovou plochy do 0,0225 m2, tl. do 150 mm</t>
  </si>
  <si>
    <t>https://podminky.urs.cz/item/CS_URS_2023_02/971033231</t>
  </si>
  <si>
    <t>971033241</t>
  </si>
  <si>
    <t>Vybourání otvorů ve zdivu cihelném pl do 0,0225 m2 na MVC nebo MV tl do 300 mm</t>
  </si>
  <si>
    <t>208446876</t>
  </si>
  <si>
    <t>Vybourání otvorů ve zdivu základovém nebo nadzákladovém z cihel, tvárnic, příčkovek z cihel pálených na maltu vápennou nebo vápenocementovou plochy do 0,0225 m2, tl. do 300 mm</t>
  </si>
  <si>
    <t>https://podminky.urs.cz/item/CS_URS_2023_02/971033241</t>
  </si>
  <si>
    <t>971033251</t>
  </si>
  <si>
    <t>Vybourání otvorů ve zdivu cihelném pl do 0,0225 m2 na MVC nebo MV tl do 450 mm</t>
  </si>
  <si>
    <t>893911200</t>
  </si>
  <si>
    <t>Vybourání otvorů ve zdivu základovém nebo nadzákladovém z cihel, tvárnic, příčkovek z cihel pálených na maltu vápennou nebo vápenocementovou plochy do 0,0225 m2, tl. do 450 mm</t>
  </si>
  <si>
    <t>https://podminky.urs.cz/item/CS_URS_2023_02/971033251</t>
  </si>
  <si>
    <t>971033131</t>
  </si>
  <si>
    <t>Vybourání otvorů ve zdivu cihelném D do 60 mm na MVC nebo MV tl do 150 mm</t>
  </si>
  <si>
    <t>1674240906</t>
  </si>
  <si>
    <t>Vybourání otvorů ve zdivu základovém nebo nadzákladovém z cihel, tvárnic, příčkovek z cihel pálených na maltu vápennou nebo vápenocementovou průměru profilu do 60 mm, tl. do 150 mm</t>
  </si>
  <si>
    <t>https://podminky.urs.cz/item/CS_URS_2023_02/971033131</t>
  </si>
  <si>
    <t>"elektro" 6</t>
  </si>
  <si>
    <t>971033141</t>
  </si>
  <si>
    <t>Vybourání otvorů ve zdivu cihelném D do 60 mm na MVC nebo MV tl do 300 mm</t>
  </si>
  <si>
    <t>-1344633355</t>
  </si>
  <si>
    <t>Vybourání otvorů ve zdivu základovém nebo nadzákladovém z cihel, tvárnic, příčkovek z cihel pálených na maltu vápennou nebo vápenocementovou průměru profilu do 60 mm, tl. do 300 mm</t>
  </si>
  <si>
    <t>https://podminky.urs.cz/item/CS_URS_2023_02/971033141</t>
  </si>
  <si>
    <t>"ZTI" 16</t>
  </si>
  <si>
    <t>"elektro" 14</t>
  </si>
  <si>
    <t>972054241R</t>
  </si>
  <si>
    <t>Vybourání otvorů ve stropech vč.podlahy z dlaždic pl do 0,09 m2</t>
  </si>
  <si>
    <t>-1792023290</t>
  </si>
  <si>
    <t>997013112</t>
  </si>
  <si>
    <t>Vnitrostaveništní doprava suti a vybouraných hmot pro budovy v přes 6 do 9 m s použitím mechanizace</t>
  </si>
  <si>
    <t>-1386139402</t>
  </si>
  <si>
    <t>Vnitrostaveništní doprava suti a vybouraných hmot vodorovně do 50 m svisle s použitím mechanizace pro budovy a haly výšky přes 6 do 9 m</t>
  </si>
  <si>
    <t>https://podminky.urs.cz/item/CS_URS_2023_02/997013112</t>
  </si>
  <si>
    <t>997013511</t>
  </si>
  <si>
    <t>Odvoz suti a vybouraných hmot z meziskládky na skládku do 1 km s naložením a se složením</t>
  </si>
  <si>
    <t>-456955133</t>
  </si>
  <si>
    <t>Odvoz suti a vybouraných hmot z meziskládky na skládku s naložením a se složením, na vzdálenost do 1 km</t>
  </si>
  <si>
    <t>https://podminky.urs.cz/item/CS_URS_2023_02/997013511</t>
  </si>
  <si>
    <t>997013509</t>
  </si>
  <si>
    <t>Příplatek k odvozu suti a vybouraných hmot na skládku ZKD 1 km přes 1 km</t>
  </si>
  <si>
    <t>-680708589</t>
  </si>
  <si>
    <t>Odvoz suti a vybouraných hmot na skládku nebo meziskládku se složením, na vzdálenost Příplatek k ceně za každý další i započatý 1 km přes 1 km</t>
  </si>
  <si>
    <t>https://podminky.urs.cz/item/CS_URS_2023_02/997013509</t>
  </si>
  <si>
    <t>1,046*9 'Přepočtené koeficientem množství</t>
  </si>
  <si>
    <t>997013869</t>
  </si>
  <si>
    <t>Poplatek za uložení stavebního odpadu na recyklační skládce (skládkovné) ze směsí betonu, cihel a keramických výrobků kód odpadu 17 01 07</t>
  </si>
  <si>
    <t>-539162627</t>
  </si>
  <si>
    <t>Poplatek za uložení stavebního odpadu na recyklační skládce (skládkovné) ze směsí nebo oddělených frakcí betonu, cihel a keramických výrobků zatříděného do Katalogu odpadů pod kódem 17 01 07</t>
  </si>
  <si>
    <t>https://podminky.urs.cz/item/CS_URS_2023_02/997013869</t>
  </si>
  <si>
    <t>998</t>
  </si>
  <si>
    <t>Přesun hmot</t>
  </si>
  <si>
    <t>998018002</t>
  </si>
  <si>
    <t>Přesun hmot ruční pro budovy v přes 6 do 12 m</t>
  </si>
  <si>
    <t>1477859329</t>
  </si>
  <si>
    <t>Přesun hmot pro budovy občanské výstavby, bydlení, výrobu a služby ruční - bez užití mechanizace vodorovná dopravní vzdálenost do 100 m pro budovy s jakoukoliv nosnou konstrukcí výšky přes 6 do 12 m</t>
  </si>
  <si>
    <t>https://podminky.urs.cz/item/CS_URS_2023_02/998018002</t>
  </si>
  <si>
    <t>1516225418</t>
  </si>
  <si>
    <t>"pro potrubí kanalizace" 42,00</t>
  </si>
  <si>
    <t>34571218</t>
  </si>
  <si>
    <t>kanál elektroinstalační hranatý PVC 60x60mm</t>
  </si>
  <si>
    <t>520648202</t>
  </si>
  <si>
    <t>42,00*1,05</t>
  </si>
  <si>
    <t>741110512</t>
  </si>
  <si>
    <t>Montáž lišta a kanálek vkládací šířky přes 60 do 120 mm s víčkem</t>
  </si>
  <si>
    <t>1123891773</t>
  </si>
  <si>
    <t>Montáž lišt a kanálků elektroinstalačních se spojkami, ohyby a rohy a s nasunutím do krabic vkládacích s víčkem, šířky do přes 60 do 120 mm</t>
  </si>
  <si>
    <t>https://podminky.urs.cz/item/CS_URS_2023_02/741110512</t>
  </si>
  <si>
    <t>"pro klimatizaci a elektro kabely" 70,00</t>
  </si>
  <si>
    <t>34571216</t>
  </si>
  <si>
    <t>kanál elektroinstalační hranatý PVC 100x40mm</t>
  </si>
  <si>
    <t>1254674552</t>
  </si>
  <si>
    <t>70,00*1,05</t>
  </si>
  <si>
    <t>771</t>
  </si>
  <si>
    <t>Podlahy z dlaždic</t>
  </si>
  <si>
    <t>34</t>
  </si>
  <si>
    <t>771573915R</t>
  </si>
  <si>
    <t>Oprava podlah z dlaždic 300x300  - odstranění a dodávka nové dlažby včetně lepidla a spárovací hmoty</t>
  </si>
  <si>
    <t>1863757678</t>
  </si>
  <si>
    <t>Oprava podlah z dlaždic 300x300 - odstranění a dodávka nové dlažby včetně lepidla a spárovací hmoty</t>
  </si>
  <si>
    <t>781</t>
  </si>
  <si>
    <t>Obklady keramické</t>
  </si>
  <si>
    <t>35</t>
  </si>
  <si>
    <t>781421902R</t>
  </si>
  <si>
    <t>Oprava obkladů z obkladaček opakních 300x150  - odstranění a dodávka nového obkladu včetně lepidla a spárovací hmoty, max 4ks na umyvadlo</t>
  </si>
  <si>
    <t>586415736</t>
  </si>
  <si>
    <t>Oprava obkladů z obkladaček opakních 300x150 - odstranění a dodávka nového obkladu včetně lepidla a spárovací hmoty, max 4ks na umyvadlo</t>
  </si>
  <si>
    <t>"ZTI" 12</t>
  </si>
  <si>
    <t>784</t>
  </si>
  <si>
    <t>Malby</t>
  </si>
  <si>
    <t>36</t>
  </si>
  <si>
    <t>784181121</t>
  </si>
  <si>
    <t>Hloubková jednonásobná bezbarvá penetrace podkladu v místnostech v do 3,80 m</t>
  </si>
  <si>
    <t>109665309</t>
  </si>
  <si>
    <t>Penetrace podkladu jednonásobná hloubková akrylátová bezbarvá v místnostech výšky do 3,80 m</t>
  </si>
  <si>
    <t>https://podminky.urs.cz/item/CS_URS_2023_02/784181121</t>
  </si>
  <si>
    <t>37</t>
  </si>
  <si>
    <t>784211111</t>
  </si>
  <si>
    <t>Dvojnásobné bílé malby ze směsí za mokra velmi dobře oděruvzdorných v místnostech v do 3,80 m</t>
  </si>
  <si>
    <t>713087252</t>
  </si>
  <si>
    <t>Malby z malířských směsí oděruvzdorných za mokra dvojnásobné, bílé za mokra oděruvzdorné velmi dobře v místnostech výšky do 3,80 m</t>
  </si>
  <si>
    <t>https://podminky.urs.cz/item/CS_URS_2023_02/784211111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</si>
  <si>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</si>
  <si>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</si>
  <si>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</si>
  <si>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</si>
  <si>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family val="2"/>
        <charset val="238"/>
      </rPr>
      <t xml:space="preserve">Rekapitulace stavby </t>
    </r>
    <r>
      <rPr>
        <sz val="8"/>
        <rFont val="Arial CE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</si>
  <si>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family val="2"/>
        <charset val="238"/>
      </rPr>
      <t>Rekapitulace stavby</t>
    </r>
    <r>
      <rPr>
        <sz val="8"/>
        <rFont val="Arial CE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</si>
  <si>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</si>
  <si>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</si>
  <si>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family val="2"/>
        <charset val="238"/>
      </rPr>
      <t>Rekapitulace objektů stavby a soupisů prací</t>
    </r>
    <r>
      <rPr>
        <sz val="8"/>
        <rFont val="Arial CE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</si>
  <si>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</si>
  <si>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</si>
  <si>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</si>
  <si>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</si>
  <si>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</si>
  <si>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</si>
  <si>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</si>
  <si>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</si>
  <si>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</si>
  <si>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</si>
  <si>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Soupis</t>
  </si>
  <si>
    <t>Soupis prací pro daný typ objektu</t>
  </si>
  <si>
    <r>
      <rPr>
        <i/>
        <sz val="8"/>
        <rFont val="Arial CE"/>
        <family val="2"/>
        <charset val="238"/>
      </rPr>
      <t xml:space="preserve">Soupis prací </t>
    </r>
    <r>
      <rPr>
        <sz val="8"/>
        <rFont val="Arial CE"/>
        <family val="2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</si>
  <si>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</si>
  <si>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family val="2"/>
        <charset val="238"/>
      </rPr>
      <t>Krycí list soupisu</t>
    </r>
    <r>
      <rPr>
        <sz val="8"/>
        <rFont val="Arial CE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</si>
  <si>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</si>
  <si>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family val="2"/>
        <charset val="238"/>
      </rPr>
      <t>Rekapitulace členění soupisu prací</t>
    </r>
    <r>
      <rPr>
        <sz val="8"/>
        <rFont val="Arial CE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</si>
  <si>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</si>
  <si>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family val="2"/>
        <charset val="238"/>
      </rPr>
      <t xml:space="preserve">Soupis prací </t>
    </r>
    <r>
      <rPr>
        <sz val="8"/>
        <rFont val="Arial CE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</si>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</sst>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FFFFFF"/>
      <name val="Arial CE"/>
      <family val="2"/>
      <charset val="238"/>
    </font>
    <font>
      <b/>
      <sz val="14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sz val="7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i/>
      <sz val="7"/>
      <color rgb="FF969696"/>
      <name val="Arial CE"/>
      <family val="2"/>
      <charset val="238"/>
    </font>
    <font>
      <sz val="7"/>
      <color rgb="FF979797"/>
      <name val="Arial CE"/>
      <family val="2"/>
      <charset val="238"/>
    </font>
    <font>
      <i/>
      <u/>
      <sz val="7"/>
      <color rgb="FF979797"/>
      <name val="Calibri"/>
      <family val="2"/>
      <charset val="238"/>
      <scheme val="minor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8"/>
      <name val="Arial CE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b/>
      <sz val="8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8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6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23" xfId="0" applyFont="1" applyBorder="1" applyAlignment="1" applyProtection="1">
      <alignment horizontal="center" vertical="center"/>
    </xf>
    <xf numFmtId="49" fontId="34" fillId="0" borderId="23" xfId="0" applyNumberFormat="1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center" vertical="center" wrapText="1"/>
    </xf>
    <xf numFmtId="167" fontId="34" fillId="0" borderId="23" xfId="0" applyNumberFormat="1" applyFont="1" applyBorder="1" applyAlignment="1" applyProtection="1">
      <alignment vertical="center"/>
    </xf>
    <xf numFmtId="4" fontId="34" fillId="2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</xf>
    <xf numFmtId="0" fontId="35" fillId="0" borderId="4" xfId="0" applyFont="1" applyBorder="1" applyAlignment="1">
      <alignment vertical="center"/>
    </xf>
    <xf numFmtId="0" fontId="34" fillId="2" borderId="15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36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1" xfId="0" applyFont="1" applyBorder="1" applyAlignment="1" applyProtection="1">
      <alignment horizontal="left" vertical="center"/>
    </xf>
    <xf numFmtId="0" fontId="8" fillId="0" borderId="21" xfId="0" applyFont="1" applyBorder="1" applyAlignment="1" applyProtection="1">
      <alignment vertical="center"/>
    </xf>
    <xf numFmtId="4" fontId="8" fillId="0" borderId="21" xfId="0" applyNumberFormat="1" applyFont="1" applyBorder="1" applyAlignment="1" applyProtection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center" vertical="center"/>
    </xf>
    <xf numFmtId="0" fontId="25" fillId="0" borderId="0" xfId="0" applyFont="1" applyAlignment="1" applyProtection="1">
      <alignment horizontal="left" vertical="center" wrapText="1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0" fillId="0" borderId="1" xfId="0" applyFont="1" applyBorder="1" applyAlignment="1">
      <alignment horizontal="center" vertical="center"/>
    </xf>
    <xf numFmtId="0" fontId="40" fillId="0" borderId="1" xfId="0" applyFont="1" applyBorder="1" applyAlignment="1">
      <alignment horizontal="center" vertical="center" wrapText="1"/>
    </xf>
    <xf numFmtId="0" fontId="41" fillId="0" borderId="29" xfId="0" applyFont="1" applyBorder="1" applyAlignment="1">
      <alignment horizontal="left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wrapText="1"/>
    </xf>
    <xf numFmtId="49" fontId="42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741320175" TargetMode="External"/><Relationship Id="rId13" Type="http://schemas.openxmlformats.org/officeDocument/2006/relationships/hyperlink" Target="https://podminky.urs.cz/item/CS_URS_2023_02/065002000" TargetMode="External"/><Relationship Id="rId3" Type="http://schemas.openxmlformats.org/officeDocument/2006/relationships/hyperlink" Target="https://podminky.urs.cz/item/CS_URS_2023_02/741112021" TargetMode="External"/><Relationship Id="rId7" Type="http://schemas.openxmlformats.org/officeDocument/2006/relationships/hyperlink" Target="https://podminky.urs.cz/item/CS_URS_2023_02/741320105" TargetMode="External"/><Relationship Id="rId12" Type="http://schemas.openxmlformats.org/officeDocument/2006/relationships/hyperlink" Target="https://podminky.urs.cz/item/CS_URS_2023_02/045002000" TargetMode="External"/><Relationship Id="rId2" Type="http://schemas.openxmlformats.org/officeDocument/2006/relationships/hyperlink" Target="https://podminky.urs.cz/item/CS_URS_2023_02/741110511" TargetMode="External"/><Relationship Id="rId16" Type="http://schemas.openxmlformats.org/officeDocument/2006/relationships/drawing" Target="../drawings/drawing3.xml"/><Relationship Id="rId1" Type="http://schemas.openxmlformats.org/officeDocument/2006/relationships/hyperlink" Target="https://podminky.urs.cz/item/CS_URS_2023_02/210812001" TargetMode="External"/><Relationship Id="rId6" Type="http://schemas.openxmlformats.org/officeDocument/2006/relationships/hyperlink" Target="https://podminky.urs.cz/item/CS_URS_2023_02/741130005" TargetMode="External"/><Relationship Id="rId11" Type="http://schemas.openxmlformats.org/officeDocument/2006/relationships/hyperlink" Target="https://podminky.urs.cz/item/CS_URS_2023_02/043002000" TargetMode="External"/><Relationship Id="rId5" Type="http://schemas.openxmlformats.org/officeDocument/2006/relationships/hyperlink" Target="https://podminky.urs.cz/item/CS_URS_2023_02/741122232" TargetMode="External"/><Relationship Id="rId15" Type="http://schemas.openxmlformats.org/officeDocument/2006/relationships/hyperlink" Target="https://podminky.urs.cz/item/CS_URS_2023_02/092203000" TargetMode="External"/><Relationship Id="rId10" Type="http://schemas.openxmlformats.org/officeDocument/2006/relationships/hyperlink" Target="https://podminky.urs.cz/item/CS_URS_2023_02/013254000" TargetMode="External"/><Relationship Id="rId4" Type="http://schemas.openxmlformats.org/officeDocument/2006/relationships/hyperlink" Target="https://podminky.urs.cz/item/CS_URS_2023_02/741122015" TargetMode="External"/><Relationship Id="rId9" Type="http://schemas.openxmlformats.org/officeDocument/2006/relationships/hyperlink" Target="https://podminky.urs.cz/item/CS_URS_2023_02/210280002" TargetMode="External"/><Relationship Id="rId14" Type="http://schemas.openxmlformats.org/officeDocument/2006/relationships/hyperlink" Target="https://podminky.urs.cz/item/CS_URS_2023_02/090001000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725210821" TargetMode="External"/><Relationship Id="rId3" Type="http://schemas.openxmlformats.org/officeDocument/2006/relationships/hyperlink" Target="https://podminky.urs.cz/item/CS_URS_2023_02/721290111" TargetMode="External"/><Relationship Id="rId7" Type="http://schemas.openxmlformats.org/officeDocument/2006/relationships/hyperlink" Target="https://podminky.urs.cz/item/CS_URS_2023_02/998722101" TargetMode="External"/><Relationship Id="rId2" Type="http://schemas.openxmlformats.org/officeDocument/2006/relationships/hyperlink" Target="https://podminky.urs.cz/item/CS_URS_2023_02/721174042" TargetMode="External"/><Relationship Id="rId1" Type="http://schemas.openxmlformats.org/officeDocument/2006/relationships/hyperlink" Target="https://podminky.urs.cz/item/CS_URS_2023_02/721171902" TargetMode="External"/><Relationship Id="rId6" Type="http://schemas.openxmlformats.org/officeDocument/2006/relationships/hyperlink" Target="https://podminky.urs.cz/item/CS_URS_2023_02/230170012" TargetMode="External"/><Relationship Id="rId11" Type="http://schemas.openxmlformats.org/officeDocument/2006/relationships/drawing" Target="../drawings/drawing4.xml"/><Relationship Id="rId5" Type="http://schemas.openxmlformats.org/officeDocument/2006/relationships/hyperlink" Target="https://podminky.urs.cz/item/CS_URS_2023_02/722190401" TargetMode="External"/><Relationship Id="rId10" Type="http://schemas.openxmlformats.org/officeDocument/2006/relationships/hyperlink" Target="https://podminky.urs.cz/item/CS_URS_2023_02/998725101" TargetMode="External"/><Relationship Id="rId4" Type="http://schemas.openxmlformats.org/officeDocument/2006/relationships/hyperlink" Target="https://podminky.urs.cz/item/CS_URS_2023_02/998721101" TargetMode="External"/><Relationship Id="rId9" Type="http://schemas.openxmlformats.org/officeDocument/2006/relationships/hyperlink" Target="https://podminky.urs.cz/item/CS_URS_2023_02/725859102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612325221" TargetMode="External"/><Relationship Id="rId13" Type="http://schemas.openxmlformats.org/officeDocument/2006/relationships/hyperlink" Target="https://podminky.urs.cz/item/CS_URS_2023_02/622151031" TargetMode="External"/><Relationship Id="rId18" Type="http://schemas.openxmlformats.org/officeDocument/2006/relationships/hyperlink" Target="https://podminky.urs.cz/item/CS_URS_2023_02/974031142" TargetMode="External"/><Relationship Id="rId26" Type="http://schemas.openxmlformats.org/officeDocument/2006/relationships/hyperlink" Target="https://podminky.urs.cz/item/CS_URS_2023_02/997013509" TargetMode="External"/><Relationship Id="rId3" Type="http://schemas.openxmlformats.org/officeDocument/2006/relationships/hyperlink" Target="https://podminky.urs.cz/item/CS_URS_2023_02/310235241" TargetMode="External"/><Relationship Id="rId21" Type="http://schemas.openxmlformats.org/officeDocument/2006/relationships/hyperlink" Target="https://podminky.urs.cz/item/CS_URS_2023_02/971033251" TargetMode="External"/><Relationship Id="rId7" Type="http://schemas.openxmlformats.org/officeDocument/2006/relationships/hyperlink" Target="https://podminky.urs.cz/item/CS_URS_2023_02/612325121" TargetMode="External"/><Relationship Id="rId12" Type="http://schemas.openxmlformats.org/officeDocument/2006/relationships/hyperlink" Target="https://podminky.urs.cz/item/CS_URS_2023_02/622525101" TargetMode="External"/><Relationship Id="rId17" Type="http://schemas.openxmlformats.org/officeDocument/2006/relationships/hyperlink" Target="https://podminky.urs.cz/item/CS_URS_2023_02/113107023" TargetMode="External"/><Relationship Id="rId25" Type="http://schemas.openxmlformats.org/officeDocument/2006/relationships/hyperlink" Target="https://podminky.urs.cz/item/CS_URS_2023_02/997013511" TargetMode="External"/><Relationship Id="rId33" Type="http://schemas.openxmlformats.org/officeDocument/2006/relationships/drawing" Target="../drawings/drawing5.xml"/><Relationship Id="rId2" Type="http://schemas.openxmlformats.org/officeDocument/2006/relationships/hyperlink" Target="https://podminky.urs.cz/item/CS_URS_2023_02/340235212" TargetMode="External"/><Relationship Id="rId16" Type="http://schemas.openxmlformats.org/officeDocument/2006/relationships/hyperlink" Target="https://podminky.urs.cz/item/CS_URS_2023_02/113106023" TargetMode="External"/><Relationship Id="rId20" Type="http://schemas.openxmlformats.org/officeDocument/2006/relationships/hyperlink" Target="https://podminky.urs.cz/item/CS_URS_2023_02/971033241" TargetMode="External"/><Relationship Id="rId29" Type="http://schemas.openxmlformats.org/officeDocument/2006/relationships/hyperlink" Target="https://podminky.urs.cz/item/CS_URS_2023_02/741110511" TargetMode="External"/><Relationship Id="rId1" Type="http://schemas.openxmlformats.org/officeDocument/2006/relationships/hyperlink" Target="https://podminky.urs.cz/item/CS_URS_2023_02/275313711" TargetMode="External"/><Relationship Id="rId6" Type="http://schemas.openxmlformats.org/officeDocument/2006/relationships/hyperlink" Target="https://podminky.urs.cz/item/CS_URS_2023_02/612135101" TargetMode="External"/><Relationship Id="rId11" Type="http://schemas.openxmlformats.org/officeDocument/2006/relationships/hyperlink" Target="https://podminky.urs.cz/item/CS_URS_2023_02/622215121" TargetMode="External"/><Relationship Id="rId24" Type="http://schemas.openxmlformats.org/officeDocument/2006/relationships/hyperlink" Target="https://podminky.urs.cz/item/CS_URS_2023_02/997013112" TargetMode="External"/><Relationship Id="rId32" Type="http://schemas.openxmlformats.org/officeDocument/2006/relationships/hyperlink" Target="https://podminky.urs.cz/item/CS_URS_2023_02/784211111" TargetMode="External"/><Relationship Id="rId5" Type="http://schemas.openxmlformats.org/officeDocument/2006/relationships/hyperlink" Target="https://podminky.urs.cz/item/CS_URS_2023_02/411386621" TargetMode="External"/><Relationship Id="rId15" Type="http://schemas.openxmlformats.org/officeDocument/2006/relationships/hyperlink" Target="https://podminky.urs.cz/item/CS_URS_2023_02/952901111" TargetMode="External"/><Relationship Id="rId23" Type="http://schemas.openxmlformats.org/officeDocument/2006/relationships/hyperlink" Target="https://podminky.urs.cz/item/CS_URS_2023_02/971033141" TargetMode="External"/><Relationship Id="rId28" Type="http://schemas.openxmlformats.org/officeDocument/2006/relationships/hyperlink" Target="https://podminky.urs.cz/item/CS_URS_2023_02/998018002" TargetMode="External"/><Relationship Id="rId10" Type="http://schemas.openxmlformats.org/officeDocument/2006/relationships/hyperlink" Target="https://podminky.urs.cz/item/CS_URS_2023_02/619991011" TargetMode="External"/><Relationship Id="rId19" Type="http://schemas.openxmlformats.org/officeDocument/2006/relationships/hyperlink" Target="https://podminky.urs.cz/item/CS_URS_2023_02/971033231" TargetMode="External"/><Relationship Id="rId31" Type="http://schemas.openxmlformats.org/officeDocument/2006/relationships/hyperlink" Target="https://podminky.urs.cz/item/CS_URS_2023_02/784181121" TargetMode="External"/><Relationship Id="rId4" Type="http://schemas.openxmlformats.org/officeDocument/2006/relationships/hyperlink" Target="https://podminky.urs.cz/item/CS_URS_2023_02/310235251" TargetMode="External"/><Relationship Id="rId9" Type="http://schemas.openxmlformats.org/officeDocument/2006/relationships/hyperlink" Target="https://podminky.urs.cz/item/CS_URS_2023_02/612131121" TargetMode="External"/><Relationship Id="rId14" Type="http://schemas.openxmlformats.org/officeDocument/2006/relationships/hyperlink" Target="https://podminky.urs.cz/item/CS_URS_2023_02/949101111" TargetMode="External"/><Relationship Id="rId22" Type="http://schemas.openxmlformats.org/officeDocument/2006/relationships/hyperlink" Target="https://podminky.urs.cz/item/CS_URS_2023_02/971033131" TargetMode="External"/><Relationship Id="rId27" Type="http://schemas.openxmlformats.org/officeDocument/2006/relationships/hyperlink" Target="https://podminky.urs.cz/item/CS_URS_2023_02/997013869" TargetMode="External"/><Relationship Id="rId30" Type="http://schemas.openxmlformats.org/officeDocument/2006/relationships/hyperlink" Target="https://podminky.urs.cz/item/CS_URS_2023_02/741110512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60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350"/>
      <c r="AS2" s="350"/>
      <c r="AT2" s="350"/>
      <c r="AU2" s="350"/>
      <c r="AV2" s="350"/>
      <c r="AW2" s="350"/>
      <c r="AX2" s="350"/>
      <c r="AY2" s="350"/>
      <c r="AZ2" s="350"/>
      <c r="BA2" s="350"/>
      <c r="BB2" s="350"/>
      <c r="BC2" s="350"/>
      <c r="BD2" s="350"/>
      <c r="BE2" s="350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334" t="s">
        <v>14</v>
      </c>
      <c r="L5" s="335"/>
      <c r="M5" s="335"/>
      <c r="N5" s="335"/>
      <c r="O5" s="335"/>
      <c r="P5" s="335"/>
      <c r="Q5" s="335"/>
      <c r="R5" s="335"/>
      <c r="S5" s="335"/>
      <c r="T5" s="335"/>
      <c r="U5" s="335"/>
      <c r="V5" s="335"/>
      <c r="W5" s="335"/>
      <c r="X5" s="335"/>
      <c r="Y5" s="335"/>
      <c r="Z5" s="335"/>
      <c r="AA5" s="335"/>
      <c r="AB5" s="335"/>
      <c r="AC5" s="335"/>
      <c r="AD5" s="335"/>
      <c r="AE5" s="335"/>
      <c r="AF5" s="335"/>
      <c r="AG5" s="335"/>
      <c r="AH5" s="335"/>
      <c r="AI5" s="335"/>
      <c r="AJ5" s="335"/>
      <c r="AK5" s="335"/>
      <c r="AL5" s="335"/>
      <c r="AM5" s="335"/>
      <c r="AN5" s="335"/>
      <c r="AO5" s="335"/>
      <c r="AP5" s="22"/>
      <c r="AQ5" s="22"/>
      <c r="AR5" s="20"/>
      <c r="BE5" s="331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336" t="s">
        <v>17</v>
      </c>
      <c r="L6" s="335"/>
      <c r="M6" s="335"/>
      <c r="N6" s="335"/>
      <c r="O6" s="335"/>
      <c r="P6" s="335"/>
      <c r="Q6" s="335"/>
      <c r="R6" s="335"/>
      <c r="S6" s="335"/>
      <c r="T6" s="335"/>
      <c r="U6" s="335"/>
      <c r="V6" s="335"/>
      <c r="W6" s="335"/>
      <c r="X6" s="335"/>
      <c r="Y6" s="335"/>
      <c r="Z6" s="335"/>
      <c r="AA6" s="335"/>
      <c r="AB6" s="335"/>
      <c r="AC6" s="335"/>
      <c r="AD6" s="335"/>
      <c r="AE6" s="335"/>
      <c r="AF6" s="335"/>
      <c r="AG6" s="335"/>
      <c r="AH6" s="335"/>
      <c r="AI6" s="335"/>
      <c r="AJ6" s="335"/>
      <c r="AK6" s="335"/>
      <c r="AL6" s="335"/>
      <c r="AM6" s="335"/>
      <c r="AN6" s="335"/>
      <c r="AO6" s="335"/>
      <c r="AP6" s="22"/>
      <c r="AQ6" s="22"/>
      <c r="AR6" s="20"/>
      <c r="BE6" s="332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19</v>
      </c>
      <c r="AO7" s="22"/>
      <c r="AP7" s="22"/>
      <c r="AQ7" s="22"/>
      <c r="AR7" s="20"/>
      <c r="BE7" s="332"/>
      <c r="BS7" s="17" t="s">
        <v>6</v>
      </c>
    </row>
    <row r="8" spans="1:74" s="1" customFormat="1" ht="12" customHeight="1">
      <c r="B8" s="21"/>
      <c r="C8" s="22"/>
      <c r="D8" s="29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23</v>
      </c>
      <c r="AL8" s="22"/>
      <c r="AM8" s="22"/>
      <c r="AN8" s="30" t="s">
        <v>24</v>
      </c>
      <c r="AO8" s="22"/>
      <c r="AP8" s="22"/>
      <c r="AQ8" s="22"/>
      <c r="AR8" s="20"/>
      <c r="BE8" s="332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32"/>
      <c r="BS9" s="17" t="s">
        <v>6</v>
      </c>
    </row>
    <row r="10" spans="1:74" s="1" customFormat="1" ht="12" customHeight="1">
      <c r="B10" s="21"/>
      <c r="C10" s="22"/>
      <c r="D10" s="29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32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32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32"/>
      <c r="BS12" s="17" t="s">
        <v>6</v>
      </c>
    </row>
    <row r="13" spans="1:74" s="1" customFormat="1" ht="12" customHeight="1">
      <c r="B13" s="21"/>
      <c r="C13" s="22"/>
      <c r="D13" s="29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26</v>
      </c>
      <c r="AL13" s="22"/>
      <c r="AM13" s="22"/>
      <c r="AN13" s="31" t="s">
        <v>30</v>
      </c>
      <c r="AO13" s="22"/>
      <c r="AP13" s="22"/>
      <c r="AQ13" s="22"/>
      <c r="AR13" s="20"/>
      <c r="BE13" s="332"/>
      <c r="BS13" s="17" t="s">
        <v>6</v>
      </c>
    </row>
    <row r="14" spans="1:74" ht="12.75">
      <c r="B14" s="21"/>
      <c r="C14" s="22"/>
      <c r="D14" s="22"/>
      <c r="E14" s="337" t="s">
        <v>30</v>
      </c>
      <c r="F14" s="338"/>
      <c r="G14" s="338"/>
      <c r="H14" s="338"/>
      <c r="I14" s="338"/>
      <c r="J14" s="338"/>
      <c r="K14" s="338"/>
      <c r="L14" s="338"/>
      <c r="M14" s="338"/>
      <c r="N14" s="338"/>
      <c r="O14" s="338"/>
      <c r="P14" s="338"/>
      <c r="Q14" s="338"/>
      <c r="R14" s="338"/>
      <c r="S14" s="338"/>
      <c r="T14" s="338"/>
      <c r="U14" s="338"/>
      <c r="V14" s="338"/>
      <c r="W14" s="338"/>
      <c r="X14" s="338"/>
      <c r="Y14" s="338"/>
      <c r="Z14" s="338"/>
      <c r="AA14" s="338"/>
      <c r="AB14" s="338"/>
      <c r="AC14" s="338"/>
      <c r="AD14" s="338"/>
      <c r="AE14" s="338"/>
      <c r="AF14" s="338"/>
      <c r="AG14" s="338"/>
      <c r="AH14" s="338"/>
      <c r="AI14" s="338"/>
      <c r="AJ14" s="338"/>
      <c r="AK14" s="29" t="s">
        <v>28</v>
      </c>
      <c r="AL14" s="22"/>
      <c r="AM14" s="22"/>
      <c r="AN14" s="31" t="s">
        <v>30</v>
      </c>
      <c r="AO14" s="22"/>
      <c r="AP14" s="22"/>
      <c r="AQ14" s="22"/>
      <c r="AR14" s="20"/>
      <c r="BE14" s="332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32"/>
      <c r="BS15" s="17" t="s">
        <v>4</v>
      </c>
    </row>
    <row r="16" spans="1:74" s="1" customFormat="1" ht="12" customHeight="1">
      <c r="B16" s="21"/>
      <c r="C16" s="22"/>
      <c r="D16" s="29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32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32"/>
      <c r="BS17" s="17" t="s">
        <v>33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32"/>
      <c r="BS18" s="17" t="s">
        <v>6</v>
      </c>
    </row>
    <row r="19" spans="1:71" s="1" customFormat="1" ht="12" customHeight="1">
      <c r="B19" s="21"/>
      <c r="C19" s="22"/>
      <c r="D19" s="29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32"/>
      <c r="BS19" s="17" t="s">
        <v>35</v>
      </c>
    </row>
    <row r="20" spans="1:71" s="1" customFormat="1" ht="18.399999999999999" customHeight="1">
      <c r="B20" s="21"/>
      <c r="C20" s="22"/>
      <c r="D20" s="22"/>
      <c r="E20" s="27" t="s">
        <v>36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32"/>
      <c r="BS20" s="17" t="s">
        <v>33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32"/>
    </row>
    <row r="22" spans="1:71" s="1" customFormat="1" ht="12" customHeight="1">
      <c r="B22" s="21"/>
      <c r="C22" s="22"/>
      <c r="D22" s="29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32"/>
    </row>
    <row r="23" spans="1:71" s="1" customFormat="1" ht="40.5" customHeight="1">
      <c r="B23" s="21"/>
      <c r="C23" s="22"/>
      <c r="D23" s="22"/>
      <c r="E23" s="339" t="s">
        <v>38</v>
      </c>
      <c r="F23" s="339"/>
      <c r="G23" s="339"/>
      <c r="H23" s="339"/>
      <c r="I23" s="339"/>
      <c r="J23" s="339"/>
      <c r="K23" s="339"/>
      <c r="L23" s="339"/>
      <c r="M23" s="339"/>
      <c r="N23" s="339"/>
      <c r="O23" s="339"/>
      <c r="P23" s="339"/>
      <c r="Q23" s="339"/>
      <c r="R23" s="339"/>
      <c r="S23" s="339"/>
      <c r="T23" s="339"/>
      <c r="U23" s="339"/>
      <c r="V23" s="339"/>
      <c r="W23" s="339"/>
      <c r="X23" s="339"/>
      <c r="Y23" s="339"/>
      <c r="Z23" s="339"/>
      <c r="AA23" s="339"/>
      <c r="AB23" s="339"/>
      <c r="AC23" s="339"/>
      <c r="AD23" s="339"/>
      <c r="AE23" s="339"/>
      <c r="AF23" s="339"/>
      <c r="AG23" s="339"/>
      <c r="AH23" s="339"/>
      <c r="AI23" s="339"/>
      <c r="AJ23" s="339"/>
      <c r="AK23" s="339"/>
      <c r="AL23" s="339"/>
      <c r="AM23" s="339"/>
      <c r="AN23" s="339"/>
      <c r="AO23" s="22"/>
      <c r="AP23" s="22"/>
      <c r="AQ23" s="22"/>
      <c r="AR23" s="20"/>
      <c r="BE23" s="332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32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332"/>
    </row>
    <row r="26" spans="1:71" s="2" customFormat="1" ht="25.9" customHeight="1">
      <c r="A26" s="34"/>
      <c r="B26" s="35"/>
      <c r="C26" s="36"/>
      <c r="D26" s="37" t="s">
        <v>39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40">
        <f>ROUNDUP(AG54,2)</f>
        <v>0</v>
      </c>
      <c r="AL26" s="341"/>
      <c r="AM26" s="341"/>
      <c r="AN26" s="341"/>
      <c r="AO26" s="341"/>
      <c r="AP26" s="36"/>
      <c r="AQ26" s="36"/>
      <c r="AR26" s="39"/>
      <c r="BE26" s="332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332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42" t="s">
        <v>40</v>
      </c>
      <c r="M28" s="342"/>
      <c r="N28" s="342"/>
      <c r="O28" s="342"/>
      <c r="P28" s="342"/>
      <c r="Q28" s="36"/>
      <c r="R28" s="36"/>
      <c r="S28" s="36"/>
      <c r="T28" s="36"/>
      <c r="U28" s="36"/>
      <c r="V28" s="36"/>
      <c r="W28" s="342" t="s">
        <v>41</v>
      </c>
      <c r="X28" s="342"/>
      <c r="Y28" s="342"/>
      <c r="Z28" s="342"/>
      <c r="AA28" s="342"/>
      <c r="AB28" s="342"/>
      <c r="AC28" s="342"/>
      <c r="AD28" s="342"/>
      <c r="AE28" s="342"/>
      <c r="AF28" s="36"/>
      <c r="AG28" s="36"/>
      <c r="AH28" s="36"/>
      <c r="AI28" s="36"/>
      <c r="AJ28" s="36"/>
      <c r="AK28" s="342" t="s">
        <v>42</v>
      </c>
      <c r="AL28" s="342"/>
      <c r="AM28" s="342"/>
      <c r="AN28" s="342"/>
      <c r="AO28" s="342"/>
      <c r="AP28" s="36"/>
      <c r="AQ28" s="36"/>
      <c r="AR28" s="39"/>
      <c r="BE28" s="332"/>
    </row>
    <row r="29" spans="1:71" s="3" customFormat="1" ht="14.45" customHeight="1">
      <c r="B29" s="40"/>
      <c r="C29" s="41"/>
      <c r="D29" s="29" t="s">
        <v>43</v>
      </c>
      <c r="E29" s="41"/>
      <c r="F29" s="29" t="s">
        <v>44</v>
      </c>
      <c r="G29" s="41"/>
      <c r="H29" s="41"/>
      <c r="I29" s="41"/>
      <c r="J29" s="41"/>
      <c r="K29" s="41"/>
      <c r="L29" s="345">
        <v>0.21</v>
      </c>
      <c r="M29" s="344"/>
      <c r="N29" s="344"/>
      <c r="O29" s="344"/>
      <c r="P29" s="344"/>
      <c r="Q29" s="41"/>
      <c r="R29" s="41"/>
      <c r="S29" s="41"/>
      <c r="T29" s="41"/>
      <c r="U29" s="41"/>
      <c r="V29" s="41"/>
      <c r="W29" s="343">
        <f>ROUNDUP(AZ54, 2)</f>
        <v>0</v>
      </c>
      <c r="X29" s="344"/>
      <c r="Y29" s="344"/>
      <c r="Z29" s="344"/>
      <c r="AA29" s="344"/>
      <c r="AB29" s="344"/>
      <c r="AC29" s="344"/>
      <c r="AD29" s="344"/>
      <c r="AE29" s="344"/>
      <c r="AF29" s="41"/>
      <c r="AG29" s="41"/>
      <c r="AH29" s="41"/>
      <c r="AI29" s="41"/>
      <c r="AJ29" s="41"/>
      <c r="AK29" s="343">
        <f>ROUNDUP(AV54, 2)</f>
        <v>0</v>
      </c>
      <c r="AL29" s="344"/>
      <c r="AM29" s="344"/>
      <c r="AN29" s="344"/>
      <c r="AO29" s="344"/>
      <c r="AP29" s="41"/>
      <c r="AQ29" s="41"/>
      <c r="AR29" s="42"/>
      <c r="BE29" s="333"/>
    </row>
    <row r="30" spans="1:71" s="3" customFormat="1" ht="14.45" customHeight="1">
      <c r="B30" s="40"/>
      <c r="C30" s="41"/>
      <c r="D30" s="41"/>
      <c r="E30" s="41"/>
      <c r="F30" s="29" t="s">
        <v>45</v>
      </c>
      <c r="G30" s="41"/>
      <c r="H30" s="41"/>
      <c r="I30" s="41"/>
      <c r="J30" s="41"/>
      <c r="K30" s="41"/>
      <c r="L30" s="345">
        <v>0.15</v>
      </c>
      <c r="M30" s="344"/>
      <c r="N30" s="344"/>
      <c r="O30" s="344"/>
      <c r="P30" s="344"/>
      <c r="Q30" s="41"/>
      <c r="R30" s="41"/>
      <c r="S30" s="41"/>
      <c r="T30" s="41"/>
      <c r="U30" s="41"/>
      <c r="V30" s="41"/>
      <c r="W30" s="343">
        <f>ROUNDUP(BA54, 2)</f>
        <v>0</v>
      </c>
      <c r="X30" s="344"/>
      <c r="Y30" s="344"/>
      <c r="Z30" s="344"/>
      <c r="AA30" s="344"/>
      <c r="AB30" s="344"/>
      <c r="AC30" s="344"/>
      <c r="AD30" s="344"/>
      <c r="AE30" s="344"/>
      <c r="AF30" s="41"/>
      <c r="AG30" s="41"/>
      <c r="AH30" s="41"/>
      <c r="AI30" s="41"/>
      <c r="AJ30" s="41"/>
      <c r="AK30" s="343">
        <f>ROUNDUP(AW54, 2)</f>
        <v>0</v>
      </c>
      <c r="AL30" s="344"/>
      <c r="AM30" s="344"/>
      <c r="AN30" s="344"/>
      <c r="AO30" s="344"/>
      <c r="AP30" s="41"/>
      <c r="AQ30" s="41"/>
      <c r="AR30" s="42"/>
      <c r="BE30" s="333"/>
    </row>
    <row r="31" spans="1:71" s="3" customFormat="1" ht="14.45" hidden="1" customHeight="1">
      <c r="B31" s="40"/>
      <c r="C31" s="41"/>
      <c r="D31" s="41"/>
      <c r="E31" s="41"/>
      <c r="F31" s="29" t="s">
        <v>46</v>
      </c>
      <c r="G31" s="41"/>
      <c r="H31" s="41"/>
      <c r="I31" s="41"/>
      <c r="J31" s="41"/>
      <c r="K31" s="41"/>
      <c r="L31" s="345">
        <v>0.21</v>
      </c>
      <c r="M31" s="344"/>
      <c r="N31" s="344"/>
      <c r="O31" s="344"/>
      <c r="P31" s="344"/>
      <c r="Q31" s="41"/>
      <c r="R31" s="41"/>
      <c r="S31" s="41"/>
      <c r="T31" s="41"/>
      <c r="U31" s="41"/>
      <c r="V31" s="41"/>
      <c r="W31" s="343">
        <f>ROUNDUP(BB54, 2)</f>
        <v>0</v>
      </c>
      <c r="X31" s="344"/>
      <c r="Y31" s="344"/>
      <c r="Z31" s="344"/>
      <c r="AA31" s="344"/>
      <c r="AB31" s="344"/>
      <c r="AC31" s="344"/>
      <c r="AD31" s="344"/>
      <c r="AE31" s="344"/>
      <c r="AF31" s="41"/>
      <c r="AG31" s="41"/>
      <c r="AH31" s="41"/>
      <c r="AI31" s="41"/>
      <c r="AJ31" s="41"/>
      <c r="AK31" s="343">
        <v>0</v>
      </c>
      <c r="AL31" s="344"/>
      <c r="AM31" s="344"/>
      <c r="AN31" s="344"/>
      <c r="AO31" s="344"/>
      <c r="AP31" s="41"/>
      <c r="AQ31" s="41"/>
      <c r="AR31" s="42"/>
      <c r="BE31" s="333"/>
    </row>
    <row r="32" spans="1:71" s="3" customFormat="1" ht="14.45" hidden="1" customHeight="1">
      <c r="B32" s="40"/>
      <c r="C32" s="41"/>
      <c r="D32" s="41"/>
      <c r="E32" s="41"/>
      <c r="F32" s="29" t="s">
        <v>47</v>
      </c>
      <c r="G32" s="41"/>
      <c r="H32" s="41"/>
      <c r="I32" s="41"/>
      <c r="J32" s="41"/>
      <c r="K32" s="41"/>
      <c r="L32" s="345">
        <v>0.15</v>
      </c>
      <c r="M32" s="344"/>
      <c r="N32" s="344"/>
      <c r="O32" s="344"/>
      <c r="P32" s="344"/>
      <c r="Q32" s="41"/>
      <c r="R32" s="41"/>
      <c r="S32" s="41"/>
      <c r="T32" s="41"/>
      <c r="U32" s="41"/>
      <c r="V32" s="41"/>
      <c r="W32" s="343">
        <f>ROUNDUP(BC54, 2)</f>
        <v>0</v>
      </c>
      <c r="X32" s="344"/>
      <c r="Y32" s="344"/>
      <c r="Z32" s="344"/>
      <c r="AA32" s="344"/>
      <c r="AB32" s="344"/>
      <c r="AC32" s="344"/>
      <c r="AD32" s="344"/>
      <c r="AE32" s="344"/>
      <c r="AF32" s="41"/>
      <c r="AG32" s="41"/>
      <c r="AH32" s="41"/>
      <c r="AI32" s="41"/>
      <c r="AJ32" s="41"/>
      <c r="AK32" s="343">
        <v>0</v>
      </c>
      <c r="AL32" s="344"/>
      <c r="AM32" s="344"/>
      <c r="AN32" s="344"/>
      <c r="AO32" s="344"/>
      <c r="AP32" s="41"/>
      <c r="AQ32" s="41"/>
      <c r="AR32" s="42"/>
      <c r="BE32" s="333"/>
    </row>
    <row r="33" spans="1:57" s="3" customFormat="1" ht="14.45" hidden="1" customHeight="1">
      <c r="B33" s="40"/>
      <c r="C33" s="41"/>
      <c r="D33" s="41"/>
      <c r="E33" s="41"/>
      <c r="F33" s="29" t="s">
        <v>48</v>
      </c>
      <c r="G33" s="41"/>
      <c r="H33" s="41"/>
      <c r="I33" s="41"/>
      <c r="J33" s="41"/>
      <c r="K33" s="41"/>
      <c r="L33" s="345">
        <v>0</v>
      </c>
      <c r="M33" s="344"/>
      <c r="N33" s="344"/>
      <c r="O33" s="344"/>
      <c r="P33" s="344"/>
      <c r="Q33" s="41"/>
      <c r="R33" s="41"/>
      <c r="S33" s="41"/>
      <c r="T33" s="41"/>
      <c r="U33" s="41"/>
      <c r="V33" s="41"/>
      <c r="W33" s="343">
        <f>ROUNDUP(BD54, 2)</f>
        <v>0</v>
      </c>
      <c r="X33" s="344"/>
      <c r="Y33" s="344"/>
      <c r="Z33" s="344"/>
      <c r="AA33" s="344"/>
      <c r="AB33" s="344"/>
      <c r="AC33" s="344"/>
      <c r="AD33" s="344"/>
      <c r="AE33" s="344"/>
      <c r="AF33" s="41"/>
      <c r="AG33" s="41"/>
      <c r="AH33" s="41"/>
      <c r="AI33" s="41"/>
      <c r="AJ33" s="41"/>
      <c r="AK33" s="343">
        <v>0</v>
      </c>
      <c r="AL33" s="344"/>
      <c r="AM33" s="344"/>
      <c r="AN33" s="344"/>
      <c r="AO33" s="344"/>
      <c r="AP33" s="41"/>
      <c r="AQ33" s="41"/>
      <c r="AR33" s="42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34"/>
    </row>
    <row r="35" spans="1:57" s="2" customFormat="1" ht="25.9" customHeight="1">
      <c r="A35" s="34"/>
      <c r="B35" s="35"/>
      <c r="C35" s="43"/>
      <c r="D35" s="44" t="s">
        <v>49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50</v>
      </c>
      <c r="U35" s="45"/>
      <c r="V35" s="45"/>
      <c r="W35" s="45"/>
      <c r="X35" s="349" t="s">
        <v>51</v>
      </c>
      <c r="Y35" s="347"/>
      <c r="Z35" s="347"/>
      <c r="AA35" s="347"/>
      <c r="AB35" s="347"/>
      <c r="AC35" s="45"/>
      <c r="AD35" s="45"/>
      <c r="AE35" s="45"/>
      <c r="AF35" s="45"/>
      <c r="AG35" s="45"/>
      <c r="AH35" s="45"/>
      <c r="AI35" s="45"/>
      <c r="AJ35" s="45"/>
      <c r="AK35" s="346">
        <f>SUM(AK26:AK33)</f>
        <v>0</v>
      </c>
      <c r="AL35" s="347"/>
      <c r="AM35" s="347"/>
      <c r="AN35" s="347"/>
      <c r="AO35" s="348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6.95" customHeight="1">
      <c r="A37" s="34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39"/>
      <c r="BE37" s="34"/>
    </row>
    <row r="41" spans="1:57" s="2" customFormat="1" ht="6.95" customHeight="1">
      <c r="A41" s="34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39"/>
      <c r="BE41" s="34"/>
    </row>
    <row r="42" spans="1:57" s="2" customFormat="1" ht="24.95" customHeight="1">
      <c r="A42" s="34"/>
      <c r="B42" s="35"/>
      <c r="C42" s="23" t="s">
        <v>52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9"/>
      <c r="BE42" s="34"/>
    </row>
    <row r="43" spans="1:57" s="2" customFormat="1" ht="6.95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9"/>
      <c r="BE43" s="34"/>
    </row>
    <row r="44" spans="1:57" s="4" customFormat="1" ht="12" customHeight="1">
      <c r="B44" s="51"/>
      <c r="C44" s="29" t="s">
        <v>13</v>
      </c>
      <c r="D44" s="52"/>
      <c r="E44" s="52"/>
      <c r="F44" s="52"/>
      <c r="G44" s="52"/>
      <c r="H44" s="52"/>
      <c r="I44" s="52"/>
      <c r="J44" s="52"/>
      <c r="K44" s="52"/>
      <c r="L44" s="52" t="str">
        <f>K5</f>
        <v>VACH301</v>
      </c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3"/>
    </row>
    <row r="45" spans="1:57" s="5" customFormat="1" ht="36.950000000000003" customHeight="1">
      <c r="B45" s="54"/>
      <c r="C45" s="55" t="s">
        <v>16</v>
      </c>
      <c r="D45" s="56"/>
      <c r="E45" s="56"/>
      <c r="F45" s="56"/>
      <c r="G45" s="56"/>
      <c r="H45" s="56"/>
      <c r="I45" s="56"/>
      <c r="J45" s="56"/>
      <c r="K45" s="56"/>
      <c r="L45" s="311" t="str">
        <f>K6</f>
        <v>Vybudování klimatizace - admiministrativní budova SPÚ Chomutov, Jiráskova 2528, Chomutov</v>
      </c>
      <c r="M45" s="312"/>
      <c r="N45" s="312"/>
      <c r="O45" s="312"/>
      <c r="P45" s="312"/>
      <c r="Q45" s="312"/>
      <c r="R45" s="312"/>
      <c r="S45" s="312"/>
      <c r="T45" s="312"/>
      <c r="U45" s="312"/>
      <c r="V45" s="312"/>
      <c r="W45" s="312"/>
      <c r="X45" s="312"/>
      <c r="Y45" s="312"/>
      <c r="Z45" s="312"/>
      <c r="AA45" s="312"/>
      <c r="AB45" s="312"/>
      <c r="AC45" s="312"/>
      <c r="AD45" s="312"/>
      <c r="AE45" s="312"/>
      <c r="AF45" s="312"/>
      <c r="AG45" s="312"/>
      <c r="AH45" s="312"/>
      <c r="AI45" s="312"/>
      <c r="AJ45" s="312"/>
      <c r="AK45" s="312"/>
      <c r="AL45" s="312"/>
      <c r="AM45" s="312"/>
      <c r="AN45" s="312"/>
      <c r="AO45" s="312"/>
      <c r="AP45" s="56"/>
      <c r="AQ45" s="56"/>
      <c r="AR45" s="57"/>
    </row>
    <row r="46" spans="1:57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9"/>
      <c r="BE46" s="34"/>
    </row>
    <row r="47" spans="1:57" s="2" customFormat="1" ht="12" customHeight="1">
      <c r="A47" s="34"/>
      <c r="B47" s="35"/>
      <c r="C47" s="29" t="s">
        <v>21</v>
      </c>
      <c r="D47" s="36"/>
      <c r="E47" s="36"/>
      <c r="F47" s="36"/>
      <c r="G47" s="36"/>
      <c r="H47" s="36"/>
      <c r="I47" s="36"/>
      <c r="J47" s="36"/>
      <c r="K47" s="36"/>
      <c r="L47" s="58" t="str">
        <f>IF(K8="","",K8)</f>
        <v>Chomutov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9" t="s">
        <v>23</v>
      </c>
      <c r="AJ47" s="36"/>
      <c r="AK47" s="36"/>
      <c r="AL47" s="36"/>
      <c r="AM47" s="313" t="str">
        <f>IF(AN8= "","",AN8)</f>
        <v>30. 10. 2023</v>
      </c>
      <c r="AN47" s="313"/>
      <c r="AO47" s="36"/>
      <c r="AP47" s="36"/>
      <c r="AQ47" s="36"/>
      <c r="AR47" s="39"/>
      <c r="BE47" s="34"/>
    </row>
    <row r="48" spans="1:57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9"/>
      <c r="BE48" s="34"/>
    </row>
    <row r="49" spans="1:91" s="2" customFormat="1" ht="15.2" customHeight="1">
      <c r="A49" s="34"/>
      <c r="B49" s="35"/>
      <c r="C49" s="29" t="s">
        <v>25</v>
      </c>
      <c r="D49" s="36"/>
      <c r="E49" s="36"/>
      <c r="F49" s="36"/>
      <c r="G49" s="36"/>
      <c r="H49" s="36"/>
      <c r="I49" s="36"/>
      <c r="J49" s="36"/>
      <c r="K49" s="36"/>
      <c r="L49" s="52" t="str">
        <f>IF(E11= "","",E11)</f>
        <v>Česká republika – Státní pozemkový úřad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9" t="s">
        <v>31</v>
      </c>
      <c r="AJ49" s="36"/>
      <c r="AK49" s="36"/>
      <c r="AL49" s="36"/>
      <c r="AM49" s="314" t="str">
        <f>IF(E17="","",E17)</f>
        <v>Petr Vachulka</v>
      </c>
      <c r="AN49" s="315"/>
      <c r="AO49" s="315"/>
      <c r="AP49" s="315"/>
      <c r="AQ49" s="36"/>
      <c r="AR49" s="39"/>
      <c r="AS49" s="316" t="s">
        <v>53</v>
      </c>
      <c r="AT49" s="317"/>
      <c r="AU49" s="60"/>
      <c r="AV49" s="60"/>
      <c r="AW49" s="60"/>
      <c r="AX49" s="60"/>
      <c r="AY49" s="60"/>
      <c r="AZ49" s="60"/>
      <c r="BA49" s="60"/>
      <c r="BB49" s="60"/>
      <c r="BC49" s="60"/>
      <c r="BD49" s="61"/>
      <c r="BE49" s="34"/>
    </row>
    <row r="50" spans="1:91" s="2" customFormat="1" ht="15.2" customHeight="1">
      <c r="A50" s="34"/>
      <c r="B50" s="35"/>
      <c r="C50" s="29" t="s">
        <v>29</v>
      </c>
      <c r="D50" s="36"/>
      <c r="E50" s="36"/>
      <c r="F50" s="36"/>
      <c r="G50" s="36"/>
      <c r="H50" s="36"/>
      <c r="I50" s="36"/>
      <c r="J50" s="36"/>
      <c r="K50" s="36"/>
      <c r="L50" s="52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9" t="s">
        <v>34</v>
      </c>
      <c r="AJ50" s="36"/>
      <c r="AK50" s="36"/>
      <c r="AL50" s="36"/>
      <c r="AM50" s="314" t="str">
        <f>IF(E20="","",E20)</f>
        <v xml:space="preserve"> </v>
      </c>
      <c r="AN50" s="315"/>
      <c r="AO50" s="315"/>
      <c r="AP50" s="315"/>
      <c r="AQ50" s="36"/>
      <c r="AR50" s="39"/>
      <c r="AS50" s="318"/>
      <c r="AT50" s="319"/>
      <c r="AU50" s="62"/>
      <c r="AV50" s="62"/>
      <c r="AW50" s="62"/>
      <c r="AX50" s="62"/>
      <c r="AY50" s="62"/>
      <c r="AZ50" s="62"/>
      <c r="BA50" s="62"/>
      <c r="BB50" s="62"/>
      <c r="BC50" s="62"/>
      <c r="BD50" s="63"/>
      <c r="BE50" s="34"/>
    </row>
    <row r="51" spans="1:91" s="2" customFormat="1" ht="10.9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9"/>
      <c r="AS51" s="320"/>
      <c r="AT51" s="321"/>
      <c r="AU51" s="64"/>
      <c r="AV51" s="64"/>
      <c r="AW51" s="64"/>
      <c r="AX51" s="64"/>
      <c r="AY51" s="64"/>
      <c r="AZ51" s="64"/>
      <c r="BA51" s="64"/>
      <c r="BB51" s="64"/>
      <c r="BC51" s="64"/>
      <c r="BD51" s="65"/>
      <c r="BE51" s="34"/>
    </row>
    <row r="52" spans="1:91" s="2" customFormat="1" ht="29.25" customHeight="1">
      <c r="A52" s="34"/>
      <c r="B52" s="35"/>
      <c r="C52" s="322" t="s">
        <v>54</v>
      </c>
      <c r="D52" s="323"/>
      <c r="E52" s="323"/>
      <c r="F52" s="323"/>
      <c r="G52" s="323"/>
      <c r="H52" s="66"/>
      <c r="I52" s="325" t="s">
        <v>55</v>
      </c>
      <c r="J52" s="323"/>
      <c r="K52" s="323"/>
      <c r="L52" s="323"/>
      <c r="M52" s="323"/>
      <c r="N52" s="323"/>
      <c r="O52" s="323"/>
      <c r="P52" s="323"/>
      <c r="Q52" s="323"/>
      <c r="R52" s="323"/>
      <c r="S52" s="323"/>
      <c r="T52" s="323"/>
      <c r="U52" s="323"/>
      <c r="V52" s="323"/>
      <c r="W52" s="323"/>
      <c r="X52" s="323"/>
      <c r="Y52" s="323"/>
      <c r="Z52" s="323"/>
      <c r="AA52" s="323"/>
      <c r="AB52" s="323"/>
      <c r="AC52" s="323"/>
      <c r="AD52" s="323"/>
      <c r="AE52" s="323"/>
      <c r="AF52" s="323"/>
      <c r="AG52" s="324" t="s">
        <v>56</v>
      </c>
      <c r="AH52" s="323"/>
      <c r="AI52" s="323"/>
      <c r="AJ52" s="323"/>
      <c r="AK52" s="323"/>
      <c r="AL52" s="323"/>
      <c r="AM52" s="323"/>
      <c r="AN52" s="325" t="s">
        <v>57</v>
      </c>
      <c r="AO52" s="323"/>
      <c r="AP52" s="323"/>
      <c r="AQ52" s="67" t="s">
        <v>58</v>
      </c>
      <c r="AR52" s="39"/>
      <c r="AS52" s="68" t="s">
        <v>59</v>
      </c>
      <c r="AT52" s="69" t="s">
        <v>60</v>
      </c>
      <c r="AU52" s="69" t="s">
        <v>61</v>
      </c>
      <c r="AV52" s="69" t="s">
        <v>62</v>
      </c>
      <c r="AW52" s="69" t="s">
        <v>63</v>
      </c>
      <c r="AX52" s="69" t="s">
        <v>64</v>
      </c>
      <c r="AY52" s="69" t="s">
        <v>65</v>
      </c>
      <c r="AZ52" s="69" t="s">
        <v>66</v>
      </c>
      <c r="BA52" s="69" t="s">
        <v>67</v>
      </c>
      <c r="BB52" s="69" t="s">
        <v>68</v>
      </c>
      <c r="BC52" s="69" t="s">
        <v>69</v>
      </c>
      <c r="BD52" s="70" t="s">
        <v>70</v>
      </c>
      <c r="BE52" s="34"/>
    </row>
    <row r="53" spans="1:91" s="2" customFormat="1" ht="10.9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9"/>
      <c r="AS53" s="71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3"/>
      <c r="BE53" s="34"/>
    </row>
    <row r="54" spans="1:91" s="6" customFormat="1" ht="32.450000000000003" customHeight="1">
      <c r="B54" s="74"/>
      <c r="C54" s="75" t="s">
        <v>71</v>
      </c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329">
        <f>ROUNDUP(SUM(AG55:AG58),2)</f>
        <v>0</v>
      </c>
      <c r="AH54" s="329"/>
      <c r="AI54" s="329"/>
      <c r="AJ54" s="329"/>
      <c r="AK54" s="329"/>
      <c r="AL54" s="329"/>
      <c r="AM54" s="329"/>
      <c r="AN54" s="330">
        <f>SUM(AG54,AT54)</f>
        <v>0</v>
      </c>
      <c r="AO54" s="330"/>
      <c r="AP54" s="330"/>
      <c r="AQ54" s="78" t="s">
        <v>19</v>
      </c>
      <c r="AR54" s="79"/>
      <c r="AS54" s="80">
        <f>ROUNDUP(SUM(AS55:AS58),2)</f>
        <v>0</v>
      </c>
      <c r="AT54" s="81">
        <f>ROUNDUP(SUM(AV54:AW54),15)</f>
        <v>0</v>
      </c>
      <c r="AU54" s="82">
        <f>ROUNDUP(SUM(AU55:AU58),5)</f>
        <v>0</v>
      </c>
      <c r="AV54" s="81">
        <f>ROUNDUP(AZ54*L29,15)</f>
        <v>0</v>
      </c>
      <c r="AW54" s="81">
        <f>ROUNDUP(BA54*L30,15)</f>
        <v>0</v>
      </c>
      <c r="AX54" s="81">
        <f>ROUNDUP(BB54*L29,15)</f>
        <v>0</v>
      </c>
      <c r="AY54" s="81">
        <f>ROUNDUP(BC54*L30,15)</f>
        <v>0</v>
      </c>
      <c r="AZ54" s="81">
        <f>ROUNDUP(SUM(AZ55:AZ58),2)</f>
        <v>0</v>
      </c>
      <c r="BA54" s="81">
        <f>ROUNDUP(SUM(BA55:BA58),2)</f>
        <v>0</v>
      </c>
      <c r="BB54" s="81">
        <f>ROUNDUP(SUM(BB55:BB58),2)</f>
        <v>0</v>
      </c>
      <c r="BC54" s="81">
        <f>ROUNDUP(SUM(BC55:BC58),2)</f>
        <v>0</v>
      </c>
      <c r="BD54" s="83">
        <f>ROUNDUP(SUM(BD55:BD58),2)</f>
        <v>0</v>
      </c>
      <c r="BS54" s="84" t="s">
        <v>72</v>
      </c>
      <c r="BT54" s="84" t="s">
        <v>35</v>
      </c>
      <c r="BU54" s="85" t="s">
        <v>73</v>
      </c>
      <c r="BV54" s="84" t="s">
        <v>74</v>
      </c>
      <c r="BW54" s="84" t="s">
        <v>5</v>
      </c>
      <c r="BX54" s="84" t="s">
        <v>75</v>
      </c>
      <c r="CL54" s="84" t="s">
        <v>19</v>
      </c>
    </row>
    <row r="55" spans="1:91" s="7" customFormat="1" ht="16.5" customHeight="1">
      <c r="A55" s="86" t="s">
        <v>76</v>
      </c>
      <c r="B55" s="87"/>
      <c r="C55" s="88"/>
      <c r="D55" s="326" t="s">
        <v>77</v>
      </c>
      <c r="E55" s="326"/>
      <c r="F55" s="326"/>
      <c r="G55" s="326"/>
      <c r="H55" s="326"/>
      <c r="I55" s="89"/>
      <c r="J55" s="326" t="s">
        <v>78</v>
      </c>
      <c r="K55" s="326"/>
      <c r="L55" s="326"/>
      <c r="M55" s="326"/>
      <c r="N55" s="326"/>
      <c r="O55" s="326"/>
      <c r="P55" s="326"/>
      <c r="Q55" s="326"/>
      <c r="R55" s="326"/>
      <c r="S55" s="326"/>
      <c r="T55" s="326"/>
      <c r="U55" s="326"/>
      <c r="V55" s="326"/>
      <c r="W55" s="326"/>
      <c r="X55" s="326"/>
      <c r="Y55" s="326"/>
      <c r="Z55" s="326"/>
      <c r="AA55" s="326"/>
      <c r="AB55" s="326"/>
      <c r="AC55" s="326"/>
      <c r="AD55" s="326"/>
      <c r="AE55" s="326"/>
      <c r="AF55" s="326"/>
      <c r="AG55" s="327">
        <f>'01 - Klimatizace'!J30</f>
        <v>0</v>
      </c>
      <c r="AH55" s="328"/>
      <c r="AI55" s="328"/>
      <c r="AJ55" s="328"/>
      <c r="AK55" s="328"/>
      <c r="AL55" s="328"/>
      <c r="AM55" s="328"/>
      <c r="AN55" s="327">
        <f>SUM(AG55,AT55)</f>
        <v>0</v>
      </c>
      <c r="AO55" s="328"/>
      <c r="AP55" s="328"/>
      <c r="AQ55" s="90" t="s">
        <v>79</v>
      </c>
      <c r="AR55" s="91"/>
      <c r="AS55" s="92">
        <v>0</v>
      </c>
      <c r="AT55" s="93">
        <f>ROUNDUP(SUM(AV55:AW55),15)</f>
        <v>0</v>
      </c>
      <c r="AU55" s="94">
        <f>'01 - Klimatizace'!P82</f>
        <v>0</v>
      </c>
      <c r="AV55" s="93">
        <f>'01 - Klimatizace'!J33</f>
        <v>0</v>
      </c>
      <c r="AW55" s="93">
        <f>'01 - Klimatizace'!J34</f>
        <v>0</v>
      </c>
      <c r="AX55" s="93">
        <f>'01 - Klimatizace'!J35</f>
        <v>0</v>
      </c>
      <c r="AY55" s="93">
        <f>'01 - Klimatizace'!J36</f>
        <v>0</v>
      </c>
      <c r="AZ55" s="93">
        <f>'01 - Klimatizace'!F33</f>
        <v>0</v>
      </c>
      <c r="BA55" s="93">
        <f>'01 - Klimatizace'!F34</f>
        <v>0</v>
      </c>
      <c r="BB55" s="93">
        <f>'01 - Klimatizace'!F35</f>
        <v>0</v>
      </c>
      <c r="BC55" s="93">
        <f>'01 - Klimatizace'!F36</f>
        <v>0</v>
      </c>
      <c r="BD55" s="95">
        <f>'01 - Klimatizace'!F37</f>
        <v>0</v>
      </c>
      <c r="BT55" s="96" t="s">
        <v>80</v>
      </c>
      <c r="BV55" s="96" t="s">
        <v>74</v>
      </c>
      <c r="BW55" s="96" t="s">
        <v>81</v>
      </c>
      <c r="BX55" s="96" t="s">
        <v>5</v>
      </c>
      <c r="CL55" s="96" t="s">
        <v>19</v>
      </c>
      <c r="CM55" s="96" t="s">
        <v>82</v>
      </c>
    </row>
    <row r="56" spans="1:91" s="7" customFormat="1" ht="16.5" customHeight="1">
      <c r="A56" s="86" t="s">
        <v>76</v>
      </c>
      <c r="B56" s="87"/>
      <c r="C56" s="88"/>
      <c r="D56" s="326" t="s">
        <v>83</v>
      </c>
      <c r="E56" s="326"/>
      <c r="F56" s="326"/>
      <c r="G56" s="326"/>
      <c r="H56" s="326"/>
      <c r="I56" s="89"/>
      <c r="J56" s="326" t="s">
        <v>84</v>
      </c>
      <c r="K56" s="326"/>
      <c r="L56" s="326"/>
      <c r="M56" s="326"/>
      <c r="N56" s="326"/>
      <c r="O56" s="326"/>
      <c r="P56" s="326"/>
      <c r="Q56" s="326"/>
      <c r="R56" s="326"/>
      <c r="S56" s="326"/>
      <c r="T56" s="326"/>
      <c r="U56" s="326"/>
      <c r="V56" s="326"/>
      <c r="W56" s="326"/>
      <c r="X56" s="326"/>
      <c r="Y56" s="326"/>
      <c r="Z56" s="326"/>
      <c r="AA56" s="326"/>
      <c r="AB56" s="326"/>
      <c r="AC56" s="326"/>
      <c r="AD56" s="326"/>
      <c r="AE56" s="326"/>
      <c r="AF56" s="326"/>
      <c r="AG56" s="327">
        <f>'02 - Elektroinstalace'!J30</f>
        <v>0</v>
      </c>
      <c r="AH56" s="328"/>
      <c r="AI56" s="328"/>
      <c r="AJ56" s="328"/>
      <c r="AK56" s="328"/>
      <c r="AL56" s="328"/>
      <c r="AM56" s="328"/>
      <c r="AN56" s="327">
        <f>SUM(AG56,AT56)</f>
        <v>0</v>
      </c>
      <c r="AO56" s="328"/>
      <c r="AP56" s="328"/>
      <c r="AQ56" s="90" t="s">
        <v>79</v>
      </c>
      <c r="AR56" s="91"/>
      <c r="AS56" s="92">
        <v>0</v>
      </c>
      <c r="AT56" s="93">
        <f>ROUNDUP(SUM(AV56:AW56),15)</f>
        <v>0</v>
      </c>
      <c r="AU56" s="94">
        <f>'02 - Elektroinstalace'!P88</f>
        <v>0</v>
      </c>
      <c r="AV56" s="93">
        <f>'02 - Elektroinstalace'!J33</f>
        <v>0</v>
      </c>
      <c r="AW56" s="93">
        <f>'02 - Elektroinstalace'!J34</f>
        <v>0</v>
      </c>
      <c r="AX56" s="93">
        <f>'02 - Elektroinstalace'!J35</f>
        <v>0</v>
      </c>
      <c r="AY56" s="93">
        <f>'02 - Elektroinstalace'!J36</f>
        <v>0</v>
      </c>
      <c r="AZ56" s="93">
        <f>'02 - Elektroinstalace'!F33</f>
        <v>0</v>
      </c>
      <c r="BA56" s="93">
        <f>'02 - Elektroinstalace'!F34</f>
        <v>0</v>
      </c>
      <c r="BB56" s="93">
        <f>'02 - Elektroinstalace'!F35</f>
        <v>0</v>
      </c>
      <c r="BC56" s="93">
        <f>'02 - Elektroinstalace'!F36</f>
        <v>0</v>
      </c>
      <c r="BD56" s="95">
        <f>'02 - Elektroinstalace'!F37</f>
        <v>0</v>
      </c>
      <c r="BT56" s="96" t="s">
        <v>80</v>
      </c>
      <c r="BV56" s="96" t="s">
        <v>74</v>
      </c>
      <c r="BW56" s="96" t="s">
        <v>85</v>
      </c>
      <c r="BX56" s="96" t="s">
        <v>5</v>
      </c>
      <c r="CL56" s="96" t="s">
        <v>19</v>
      </c>
      <c r="CM56" s="96" t="s">
        <v>82</v>
      </c>
    </row>
    <row r="57" spans="1:91" s="7" customFormat="1" ht="16.5" customHeight="1">
      <c r="A57" s="86" t="s">
        <v>76</v>
      </c>
      <c r="B57" s="87"/>
      <c r="C57" s="88"/>
      <c r="D57" s="326" t="s">
        <v>86</v>
      </c>
      <c r="E57" s="326"/>
      <c r="F57" s="326"/>
      <c r="G57" s="326"/>
      <c r="H57" s="326"/>
      <c r="I57" s="89"/>
      <c r="J57" s="326" t="s">
        <v>87</v>
      </c>
      <c r="K57" s="326"/>
      <c r="L57" s="326"/>
      <c r="M57" s="326"/>
      <c r="N57" s="326"/>
      <c r="O57" s="326"/>
      <c r="P57" s="326"/>
      <c r="Q57" s="326"/>
      <c r="R57" s="326"/>
      <c r="S57" s="326"/>
      <c r="T57" s="326"/>
      <c r="U57" s="326"/>
      <c r="V57" s="326"/>
      <c r="W57" s="326"/>
      <c r="X57" s="326"/>
      <c r="Y57" s="326"/>
      <c r="Z57" s="326"/>
      <c r="AA57" s="326"/>
      <c r="AB57" s="326"/>
      <c r="AC57" s="326"/>
      <c r="AD57" s="326"/>
      <c r="AE57" s="326"/>
      <c r="AF57" s="326"/>
      <c r="AG57" s="327">
        <f>'03 - ZTI'!J30</f>
        <v>0</v>
      </c>
      <c r="AH57" s="328"/>
      <c r="AI57" s="328"/>
      <c r="AJ57" s="328"/>
      <c r="AK57" s="328"/>
      <c r="AL57" s="328"/>
      <c r="AM57" s="328"/>
      <c r="AN57" s="327">
        <f>SUM(AG57,AT57)</f>
        <v>0</v>
      </c>
      <c r="AO57" s="328"/>
      <c r="AP57" s="328"/>
      <c r="AQ57" s="90" t="s">
        <v>79</v>
      </c>
      <c r="AR57" s="91"/>
      <c r="AS57" s="92">
        <v>0</v>
      </c>
      <c r="AT57" s="93">
        <f>ROUNDUP(SUM(AV57:AW57),15)</f>
        <v>0</v>
      </c>
      <c r="AU57" s="94">
        <f>'03 - ZTI'!P83</f>
        <v>0</v>
      </c>
      <c r="AV57" s="93">
        <f>'03 - ZTI'!J33</f>
        <v>0</v>
      </c>
      <c r="AW57" s="93">
        <f>'03 - ZTI'!J34</f>
        <v>0</v>
      </c>
      <c r="AX57" s="93">
        <f>'03 - ZTI'!J35</f>
        <v>0</v>
      </c>
      <c r="AY57" s="93">
        <f>'03 - ZTI'!J36</f>
        <v>0</v>
      </c>
      <c r="AZ57" s="93">
        <f>'03 - ZTI'!F33</f>
        <v>0</v>
      </c>
      <c r="BA57" s="93">
        <f>'03 - ZTI'!F34</f>
        <v>0</v>
      </c>
      <c r="BB57" s="93">
        <f>'03 - ZTI'!F35</f>
        <v>0</v>
      </c>
      <c r="BC57" s="93">
        <f>'03 - ZTI'!F36</f>
        <v>0</v>
      </c>
      <c r="BD57" s="95">
        <f>'03 - ZTI'!F37</f>
        <v>0</v>
      </c>
      <c r="BT57" s="96" t="s">
        <v>80</v>
      </c>
      <c r="BV57" s="96" t="s">
        <v>74</v>
      </c>
      <c r="BW57" s="96" t="s">
        <v>88</v>
      </c>
      <c r="BX57" s="96" t="s">
        <v>5</v>
      </c>
      <c r="CL57" s="96" t="s">
        <v>19</v>
      </c>
      <c r="CM57" s="96" t="s">
        <v>82</v>
      </c>
    </row>
    <row r="58" spans="1:91" s="7" customFormat="1" ht="16.5" customHeight="1">
      <c r="A58" s="86" t="s">
        <v>76</v>
      </c>
      <c r="B58" s="87"/>
      <c r="C58" s="88"/>
      <c r="D58" s="326" t="s">
        <v>89</v>
      </c>
      <c r="E58" s="326"/>
      <c r="F58" s="326"/>
      <c r="G58" s="326"/>
      <c r="H58" s="326"/>
      <c r="I58" s="89"/>
      <c r="J58" s="326" t="s">
        <v>90</v>
      </c>
      <c r="K58" s="326"/>
      <c r="L58" s="326"/>
      <c r="M58" s="326"/>
      <c r="N58" s="326"/>
      <c r="O58" s="326"/>
      <c r="P58" s="326"/>
      <c r="Q58" s="326"/>
      <c r="R58" s="326"/>
      <c r="S58" s="326"/>
      <c r="T58" s="326"/>
      <c r="U58" s="326"/>
      <c r="V58" s="326"/>
      <c r="W58" s="326"/>
      <c r="X58" s="326"/>
      <c r="Y58" s="326"/>
      <c r="Z58" s="326"/>
      <c r="AA58" s="326"/>
      <c r="AB58" s="326"/>
      <c r="AC58" s="326"/>
      <c r="AD58" s="326"/>
      <c r="AE58" s="326"/>
      <c r="AF58" s="326"/>
      <c r="AG58" s="327">
        <f>'04 - Stavební konstrukce ...'!J30</f>
        <v>0</v>
      </c>
      <c r="AH58" s="328"/>
      <c r="AI58" s="328"/>
      <c r="AJ58" s="328"/>
      <c r="AK58" s="328"/>
      <c r="AL58" s="328"/>
      <c r="AM58" s="328"/>
      <c r="AN58" s="327">
        <f>SUM(AG58,AT58)</f>
        <v>0</v>
      </c>
      <c r="AO58" s="328"/>
      <c r="AP58" s="328"/>
      <c r="AQ58" s="90" t="s">
        <v>79</v>
      </c>
      <c r="AR58" s="91"/>
      <c r="AS58" s="97">
        <v>0</v>
      </c>
      <c r="AT58" s="98">
        <f>ROUNDUP(SUM(AV58:AW58),15)</f>
        <v>0</v>
      </c>
      <c r="AU58" s="99">
        <f>'04 - Stavební konstrukce ...'!P93</f>
        <v>0</v>
      </c>
      <c r="AV58" s="98">
        <f>'04 - Stavební konstrukce ...'!J33</f>
        <v>0</v>
      </c>
      <c r="AW58" s="98">
        <f>'04 - Stavební konstrukce ...'!J34</f>
        <v>0</v>
      </c>
      <c r="AX58" s="98">
        <f>'04 - Stavební konstrukce ...'!J35</f>
        <v>0</v>
      </c>
      <c r="AY58" s="98">
        <f>'04 - Stavební konstrukce ...'!J36</f>
        <v>0</v>
      </c>
      <c r="AZ58" s="98">
        <f>'04 - Stavební konstrukce ...'!F33</f>
        <v>0</v>
      </c>
      <c r="BA58" s="98">
        <f>'04 - Stavební konstrukce ...'!F34</f>
        <v>0</v>
      </c>
      <c r="BB58" s="98">
        <f>'04 - Stavební konstrukce ...'!F35</f>
        <v>0</v>
      </c>
      <c r="BC58" s="98">
        <f>'04 - Stavební konstrukce ...'!F36</f>
        <v>0</v>
      </c>
      <c r="BD58" s="100">
        <f>'04 - Stavební konstrukce ...'!F37</f>
        <v>0</v>
      </c>
      <c r="BT58" s="96" t="s">
        <v>80</v>
      </c>
      <c r="BV58" s="96" t="s">
        <v>74</v>
      </c>
      <c r="BW58" s="96" t="s">
        <v>91</v>
      </c>
      <c r="BX58" s="96" t="s">
        <v>5</v>
      </c>
      <c r="CL58" s="96" t="s">
        <v>19</v>
      </c>
      <c r="CM58" s="96" t="s">
        <v>82</v>
      </c>
    </row>
    <row r="59" spans="1:91" s="2" customFormat="1" ht="30" customHeight="1">
      <c r="A59" s="34"/>
      <c r="B59" s="35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36"/>
      <c r="AP59" s="36"/>
      <c r="AQ59" s="36"/>
      <c r="AR59" s="39"/>
      <c r="AS59" s="34"/>
      <c r="AT59" s="34"/>
      <c r="AU59" s="34"/>
      <c r="AV59" s="34"/>
      <c r="AW59" s="34"/>
      <c r="AX59" s="34"/>
      <c r="AY59" s="34"/>
      <c r="AZ59" s="34"/>
      <c r="BA59" s="34"/>
      <c r="BB59" s="34"/>
      <c r="BC59" s="34"/>
      <c r="BD59" s="34"/>
      <c r="BE59" s="34"/>
    </row>
    <row r="60" spans="1:91" s="2" customFormat="1" ht="6.95" customHeight="1">
      <c r="A60" s="34"/>
      <c r="B60" s="47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39"/>
      <c r="AS60" s="34"/>
      <c r="AT60" s="34"/>
      <c r="AU60" s="34"/>
      <c r="AV60" s="34"/>
      <c r="AW60" s="34"/>
      <c r="AX60" s="34"/>
      <c r="AY60" s="34"/>
      <c r="AZ60" s="34"/>
      <c r="BA60" s="34"/>
      <c r="BB60" s="34"/>
      <c r="BC60" s="34"/>
      <c r="BD60" s="34"/>
      <c r="BE60" s="34"/>
    </row>
  </sheetData>
  <sheetProtection password="CC35" sheet="1" objects="1" scenarios="1" formatColumns="0" formatRows="0"/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58:AP58"/>
    <mergeCell ref="AG58:AM58"/>
    <mergeCell ref="D58:H58"/>
    <mergeCell ref="J58:AF58"/>
    <mergeCell ref="AG54:AM54"/>
    <mergeCell ref="AN54:AP54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L45:AO45"/>
    <mergeCell ref="AM47:AN47"/>
    <mergeCell ref="AM49:AP49"/>
    <mergeCell ref="AS49:AT51"/>
    <mergeCell ref="AM50:AP50"/>
  </mergeCells>
  <hyperlinks>
    <hyperlink ref="A55" location="'01 - Klimatizace'!C2" display="/"/>
    <hyperlink ref="A56" location="'02 - Elektroinstalace'!C2" display="/"/>
    <hyperlink ref="A57" location="'03 - ZTI'!C2" display="/"/>
    <hyperlink ref="A58" location="'04 - Stavební konstrukce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59"/>
  <sheetViews>
    <sheetView showGridLines="0" topLeftCell="A122" workbookViewId="0">
      <selection activeCell="F155" sqref="F155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0"/>
      <c r="M2" s="350"/>
      <c r="N2" s="350"/>
      <c r="O2" s="350"/>
      <c r="P2" s="350"/>
      <c r="Q2" s="350"/>
      <c r="R2" s="350"/>
      <c r="S2" s="350"/>
      <c r="T2" s="350"/>
      <c r="U2" s="350"/>
      <c r="V2" s="350"/>
      <c r="AT2" s="17" t="s">
        <v>81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82</v>
      </c>
    </row>
    <row r="4" spans="1:46" s="1" customFormat="1" ht="24.95" customHeight="1">
      <c r="B4" s="20"/>
      <c r="D4" s="103" t="s">
        <v>92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51" t="str">
        <f>'Rekapitulace stavby'!K6</f>
        <v>Vybudování klimatizace - admiministrativní budova SPÚ Chomutov, Jiráskova 2528, Chomutov</v>
      </c>
      <c r="F7" s="352"/>
      <c r="G7" s="352"/>
      <c r="H7" s="352"/>
      <c r="L7" s="20"/>
    </row>
    <row r="8" spans="1:46" s="2" customFormat="1" ht="12" customHeight="1">
      <c r="A8" s="34"/>
      <c r="B8" s="39"/>
      <c r="C8" s="34"/>
      <c r="D8" s="105" t="s">
        <v>93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53" t="s">
        <v>94</v>
      </c>
      <c r="F9" s="354"/>
      <c r="G9" s="354"/>
      <c r="H9" s="354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stavby'!AN8</f>
        <v>30. 10. 2023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19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27</v>
      </c>
      <c r="F15" s="34"/>
      <c r="G15" s="34"/>
      <c r="H15" s="34"/>
      <c r="I15" s="105" t="s">
        <v>28</v>
      </c>
      <c r="J15" s="107" t="s">
        <v>19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29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55" t="str">
        <f>'Rekapitulace stavby'!E14</f>
        <v>Vyplň údaj</v>
      </c>
      <c r="F18" s="356"/>
      <c r="G18" s="356"/>
      <c r="H18" s="356"/>
      <c r="I18" s="105" t="s">
        <v>28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31</v>
      </c>
      <c r="E20" s="34"/>
      <c r="F20" s="34"/>
      <c r="G20" s="34"/>
      <c r="H20" s="34"/>
      <c r="I20" s="105" t="s">
        <v>26</v>
      </c>
      <c r="J20" s="107" t="s">
        <v>19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">
        <v>95</v>
      </c>
      <c r="F21" s="34"/>
      <c r="G21" s="34"/>
      <c r="H21" s="34"/>
      <c r="I21" s="105" t="s">
        <v>28</v>
      </c>
      <c r="J21" s="107" t="s">
        <v>19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34</v>
      </c>
      <c r="E23" s="34"/>
      <c r="F23" s="34"/>
      <c r="G23" s="34"/>
      <c r="H23" s="34"/>
      <c r="I23" s="105" t="s">
        <v>26</v>
      </c>
      <c r="J23" s="107" t="str">
        <f>IF('Rekapitulace stavby'!AN19="","",'Rekapitulace stavby'!AN19)</f>
        <v/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tr">
        <f>IF('Rekapitulace stavby'!E20="","",'Rekapitulace stavby'!E20)</f>
        <v xml:space="preserve"> </v>
      </c>
      <c r="F24" s="34"/>
      <c r="G24" s="34"/>
      <c r="H24" s="34"/>
      <c r="I24" s="105" t="s">
        <v>28</v>
      </c>
      <c r="J24" s="107" t="str">
        <f>IF('Rekapitulace stavby'!AN20="","",'Rekapitulace stavby'!AN20)</f>
        <v/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37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47.25" customHeight="1">
      <c r="A27" s="109"/>
      <c r="B27" s="110"/>
      <c r="C27" s="109"/>
      <c r="D27" s="109"/>
      <c r="E27" s="357" t="s">
        <v>38</v>
      </c>
      <c r="F27" s="357"/>
      <c r="G27" s="357"/>
      <c r="H27" s="357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39</v>
      </c>
      <c r="E30" s="34"/>
      <c r="F30" s="34"/>
      <c r="G30" s="34"/>
      <c r="H30" s="34"/>
      <c r="I30" s="34"/>
      <c r="J30" s="114">
        <f>ROUNDUP(J82,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41</v>
      </c>
      <c r="G32" s="34"/>
      <c r="H32" s="34"/>
      <c r="I32" s="115" t="s">
        <v>40</v>
      </c>
      <c r="J32" s="115" t="s">
        <v>42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43</v>
      </c>
      <c r="E33" s="105" t="s">
        <v>44</v>
      </c>
      <c r="F33" s="117">
        <f>ROUNDUP((SUM(BE82:BE158)),  2)</f>
        <v>0</v>
      </c>
      <c r="G33" s="34"/>
      <c r="H33" s="34"/>
      <c r="I33" s="118">
        <v>0.21</v>
      </c>
      <c r="J33" s="117">
        <f>ROUNDUP(((SUM(BE82:BE158))*I33),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45</v>
      </c>
      <c r="F34" s="117">
        <f>ROUNDUP((SUM(BF82:BF158)),  2)</f>
        <v>0</v>
      </c>
      <c r="G34" s="34"/>
      <c r="H34" s="34"/>
      <c r="I34" s="118">
        <v>0.15</v>
      </c>
      <c r="J34" s="117">
        <f>ROUNDUP(((SUM(BF82:BF158))*I34),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46</v>
      </c>
      <c r="F35" s="117">
        <f>ROUNDUP((SUM(BG82:BG158)),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47</v>
      </c>
      <c r="F36" s="117">
        <f>ROUNDUP((SUM(BH82:BH158)),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48</v>
      </c>
      <c r="F37" s="117">
        <f>ROUNDUP((SUM(BI82:BI158)),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49</v>
      </c>
      <c r="E39" s="121"/>
      <c r="F39" s="121"/>
      <c r="G39" s="122" t="s">
        <v>50</v>
      </c>
      <c r="H39" s="123" t="s">
        <v>51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96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58" t="str">
        <f>E7</f>
        <v>Vybudování klimatizace - admiministrativní budova SPÚ Chomutov, Jiráskova 2528, Chomutov</v>
      </c>
      <c r="F48" s="359"/>
      <c r="G48" s="359"/>
      <c r="H48" s="359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93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11" t="str">
        <f>E9</f>
        <v>01 - Klimatizace</v>
      </c>
      <c r="F50" s="360"/>
      <c r="G50" s="360"/>
      <c r="H50" s="360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>Chomutov</v>
      </c>
      <c r="G52" s="36"/>
      <c r="H52" s="36"/>
      <c r="I52" s="29" t="s">
        <v>23</v>
      </c>
      <c r="J52" s="59" t="str">
        <f>IF(J12="","",J12)</f>
        <v>30. 10. 2023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25</v>
      </c>
      <c r="D54" s="36"/>
      <c r="E54" s="36"/>
      <c r="F54" s="27" t="str">
        <f>E15</f>
        <v>Česká republika – Státní pozemkový úřad</v>
      </c>
      <c r="G54" s="36"/>
      <c r="H54" s="36"/>
      <c r="I54" s="29" t="s">
        <v>31</v>
      </c>
      <c r="J54" s="32" t="str">
        <f>E21</f>
        <v>Danuše Vomastková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29" t="s">
        <v>34</v>
      </c>
      <c r="J55" s="32" t="str">
        <f>E24</f>
        <v xml:space="preserve"> 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97</v>
      </c>
      <c r="D57" s="131"/>
      <c r="E57" s="131"/>
      <c r="F57" s="131"/>
      <c r="G57" s="131"/>
      <c r="H57" s="131"/>
      <c r="I57" s="131"/>
      <c r="J57" s="132" t="s">
        <v>98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71</v>
      </c>
      <c r="D59" s="36"/>
      <c r="E59" s="36"/>
      <c r="F59" s="36"/>
      <c r="G59" s="36"/>
      <c r="H59" s="36"/>
      <c r="I59" s="36"/>
      <c r="J59" s="77">
        <f>J82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99</v>
      </c>
    </row>
    <row r="60" spans="1:47" s="9" customFormat="1" ht="24.95" customHeight="1">
      <c r="B60" s="134"/>
      <c r="C60" s="135"/>
      <c r="D60" s="136" t="s">
        <v>100</v>
      </c>
      <c r="E60" s="137"/>
      <c r="F60" s="137"/>
      <c r="G60" s="137"/>
      <c r="H60" s="137"/>
      <c r="I60" s="137"/>
      <c r="J60" s="138">
        <f>J83</f>
        <v>0</v>
      </c>
      <c r="K60" s="135"/>
      <c r="L60" s="139"/>
    </row>
    <row r="61" spans="1:47" s="9" customFormat="1" ht="24.95" customHeight="1">
      <c r="B61" s="134"/>
      <c r="C61" s="135"/>
      <c r="D61" s="136" t="s">
        <v>101</v>
      </c>
      <c r="E61" s="137"/>
      <c r="F61" s="137"/>
      <c r="G61" s="137"/>
      <c r="H61" s="137"/>
      <c r="I61" s="137"/>
      <c r="J61" s="138">
        <f>J84</f>
        <v>0</v>
      </c>
      <c r="K61" s="135"/>
      <c r="L61" s="139"/>
    </row>
    <row r="62" spans="1:47" s="9" customFormat="1" ht="24.95" customHeight="1">
      <c r="B62" s="134"/>
      <c r="C62" s="135"/>
      <c r="D62" s="136" t="s">
        <v>102</v>
      </c>
      <c r="E62" s="137"/>
      <c r="F62" s="137"/>
      <c r="G62" s="137"/>
      <c r="H62" s="137"/>
      <c r="I62" s="137"/>
      <c r="J62" s="138">
        <f>J140</f>
        <v>0</v>
      </c>
      <c r="K62" s="135"/>
      <c r="L62" s="139"/>
    </row>
    <row r="63" spans="1:47" s="2" customFormat="1" ht="21.75" customHeight="1">
      <c r="A63" s="34"/>
      <c r="B63" s="35"/>
      <c r="C63" s="36"/>
      <c r="D63" s="36"/>
      <c r="E63" s="36"/>
      <c r="F63" s="36"/>
      <c r="G63" s="36"/>
      <c r="H63" s="36"/>
      <c r="I63" s="36"/>
      <c r="J63" s="36"/>
      <c r="K63" s="36"/>
      <c r="L63" s="106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</row>
    <row r="64" spans="1:47" s="2" customFormat="1" ht="6.95" customHeight="1">
      <c r="A64" s="34"/>
      <c r="B64" s="47"/>
      <c r="C64" s="48"/>
      <c r="D64" s="48"/>
      <c r="E64" s="48"/>
      <c r="F64" s="48"/>
      <c r="G64" s="48"/>
      <c r="H64" s="48"/>
      <c r="I64" s="48"/>
      <c r="J64" s="48"/>
      <c r="K64" s="48"/>
      <c r="L64" s="106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8" spans="1:31" s="2" customFormat="1" ht="6.95" customHeight="1">
      <c r="A68" s="34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10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24.95" customHeight="1">
      <c r="A69" s="34"/>
      <c r="B69" s="35"/>
      <c r="C69" s="23" t="s">
        <v>103</v>
      </c>
      <c r="D69" s="36"/>
      <c r="E69" s="36"/>
      <c r="F69" s="36"/>
      <c r="G69" s="36"/>
      <c r="H69" s="36"/>
      <c r="I69" s="36"/>
      <c r="J69" s="36"/>
      <c r="K69" s="36"/>
      <c r="L69" s="10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6.95" customHeight="1">
      <c r="A70" s="34"/>
      <c r="B70" s="35"/>
      <c r="C70" s="36"/>
      <c r="D70" s="36"/>
      <c r="E70" s="36"/>
      <c r="F70" s="36"/>
      <c r="G70" s="36"/>
      <c r="H70" s="36"/>
      <c r="I70" s="36"/>
      <c r="J70" s="36"/>
      <c r="K70" s="36"/>
      <c r="L70" s="10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12" customHeight="1">
      <c r="A71" s="34"/>
      <c r="B71" s="35"/>
      <c r="C71" s="29" t="s">
        <v>16</v>
      </c>
      <c r="D71" s="36"/>
      <c r="E71" s="36"/>
      <c r="F71" s="36"/>
      <c r="G71" s="36"/>
      <c r="H71" s="36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6.5" customHeight="1">
      <c r="A72" s="34"/>
      <c r="B72" s="35"/>
      <c r="C72" s="36"/>
      <c r="D72" s="36"/>
      <c r="E72" s="358" t="str">
        <f>E7</f>
        <v>Vybudování klimatizace - admiministrativní budova SPÚ Chomutov, Jiráskova 2528, Chomutov</v>
      </c>
      <c r="F72" s="359"/>
      <c r="G72" s="359"/>
      <c r="H72" s="359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2" customHeight="1">
      <c r="A73" s="34"/>
      <c r="B73" s="35"/>
      <c r="C73" s="29" t="s">
        <v>93</v>
      </c>
      <c r="D73" s="36"/>
      <c r="E73" s="36"/>
      <c r="F73" s="36"/>
      <c r="G73" s="36"/>
      <c r="H73" s="36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6.5" customHeight="1">
      <c r="A74" s="34"/>
      <c r="B74" s="35"/>
      <c r="C74" s="36"/>
      <c r="D74" s="36"/>
      <c r="E74" s="311" t="str">
        <f>E9</f>
        <v>01 - Klimatizace</v>
      </c>
      <c r="F74" s="360"/>
      <c r="G74" s="360"/>
      <c r="H74" s="360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6.95" customHeight="1">
      <c r="A75" s="34"/>
      <c r="B75" s="35"/>
      <c r="C75" s="36"/>
      <c r="D75" s="36"/>
      <c r="E75" s="36"/>
      <c r="F75" s="36"/>
      <c r="G75" s="36"/>
      <c r="H75" s="36"/>
      <c r="I75" s="36"/>
      <c r="J75" s="36"/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" customHeight="1">
      <c r="A76" s="34"/>
      <c r="B76" s="35"/>
      <c r="C76" s="29" t="s">
        <v>21</v>
      </c>
      <c r="D76" s="36"/>
      <c r="E76" s="36"/>
      <c r="F76" s="27" t="str">
        <f>F12</f>
        <v>Chomutov</v>
      </c>
      <c r="G76" s="36"/>
      <c r="H76" s="36"/>
      <c r="I76" s="29" t="s">
        <v>23</v>
      </c>
      <c r="J76" s="59" t="str">
        <f>IF(J12="","",J12)</f>
        <v>30. 10. 2023</v>
      </c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6.95" customHeight="1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5.2" customHeight="1">
      <c r="A78" s="34"/>
      <c r="B78" s="35"/>
      <c r="C78" s="29" t="s">
        <v>25</v>
      </c>
      <c r="D78" s="36"/>
      <c r="E78" s="36"/>
      <c r="F78" s="27" t="str">
        <f>E15</f>
        <v>Česká republika – Státní pozemkový úřad</v>
      </c>
      <c r="G78" s="36"/>
      <c r="H78" s="36"/>
      <c r="I78" s="29" t="s">
        <v>31</v>
      </c>
      <c r="J78" s="32" t="str">
        <f>E21</f>
        <v>Danuše Vomastková</v>
      </c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5.2" customHeight="1">
      <c r="A79" s="34"/>
      <c r="B79" s="35"/>
      <c r="C79" s="29" t="s">
        <v>29</v>
      </c>
      <c r="D79" s="36"/>
      <c r="E79" s="36"/>
      <c r="F79" s="27" t="str">
        <f>IF(E18="","",E18)</f>
        <v>Vyplň údaj</v>
      </c>
      <c r="G79" s="36"/>
      <c r="H79" s="36"/>
      <c r="I79" s="29" t="s">
        <v>34</v>
      </c>
      <c r="J79" s="32" t="str">
        <f>E24</f>
        <v xml:space="preserve"> </v>
      </c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0.35" customHeight="1">
      <c r="A80" s="34"/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10" customFormat="1" ht="29.25" customHeight="1">
      <c r="A81" s="140"/>
      <c r="B81" s="141"/>
      <c r="C81" s="142" t="s">
        <v>104</v>
      </c>
      <c r="D81" s="143" t="s">
        <v>58</v>
      </c>
      <c r="E81" s="143" t="s">
        <v>54</v>
      </c>
      <c r="F81" s="143" t="s">
        <v>55</v>
      </c>
      <c r="G81" s="143" t="s">
        <v>105</v>
      </c>
      <c r="H81" s="143" t="s">
        <v>106</v>
      </c>
      <c r="I81" s="143" t="s">
        <v>107</v>
      </c>
      <c r="J81" s="143" t="s">
        <v>98</v>
      </c>
      <c r="K81" s="144" t="s">
        <v>108</v>
      </c>
      <c r="L81" s="145"/>
      <c r="M81" s="68" t="s">
        <v>19</v>
      </c>
      <c r="N81" s="69" t="s">
        <v>43</v>
      </c>
      <c r="O81" s="69" t="s">
        <v>109</v>
      </c>
      <c r="P81" s="69" t="s">
        <v>110</v>
      </c>
      <c r="Q81" s="69" t="s">
        <v>111</v>
      </c>
      <c r="R81" s="69" t="s">
        <v>112</v>
      </c>
      <c r="S81" s="69" t="s">
        <v>113</v>
      </c>
      <c r="T81" s="70" t="s">
        <v>114</v>
      </c>
      <c r="U81" s="140"/>
      <c r="V81" s="140"/>
      <c r="W81" s="140"/>
      <c r="X81" s="140"/>
      <c r="Y81" s="140"/>
      <c r="Z81" s="140"/>
      <c r="AA81" s="140"/>
      <c r="AB81" s="140"/>
      <c r="AC81" s="140"/>
      <c r="AD81" s="140"/>
      <c r="AE81" s="140"/>
    </row>
    <row r="82" spans="1:65" s="2" customFormat="1" ht="22.9" customHeight="1">
      <c r="A82" s="34"/>
      <c r="B82" s="35"/>
      <c r="C82" s="75" t="s">
        <v>115</v>
      </c>
      <c r="D82" s="36"/>
      <c r="E82" s="36"/>
      <c r="F82" s="36"/>
      <c r="G82" s="36"/>
      <c r="H82" s="36"/>
      <c r="I82" s="36"/>
      <c r="J82" s="146">
        <f>BK82</f>
        <v>0</v>
      </c>
      <c r="K82" s="36"/>
      <c r="L82" s="39"/>
      <c r="M82" s="71"/>
      <c r="N82" s="147"/>
      <c r="O82" s="72"/>
      <c r="P82" s="148">
        <f>P83+P84+P140</f>
        <v>0</v>
      </c>
      <c r="Q82" s="72"/>
      <c r="R82" s="148">
        <f>R83+R84+R140</f>
        <v>0</v>
      </c>
      <c r="S82" s="72"/>
      <c r="T82" s="149">
        <f>T83+T84+T140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T82" s="17" t="s">
        <v>72</v>
      </c>
      <c r="AU82" s="17" t="s">
        <v>99</v>
      </c>
      <c r="BK82" s="150">
        <f>BK83+BK84+BK140</f>
        <v>0</v>
      </c>
    </row>
    <row r="83" spans="1:65" s="11" customFormat="1" ht="25.9" customHeight="1">
      <c r="B83" s="151"/>
      <c r="C83" s="152"/>
      <c r="D83" s="153" t="s">
        <v>72</v>
      </c>
      <c r="E83" s="154" t="s">
        <v>116</v>
      </c>
      <c r="F83" s="154" t="s">
        <v>117</v>
      </c>
      <c r="G83" s="152"/>
      <c r="H83" s="152"/>
      <c r="I83" s="155"/>
      <c r="J83" s="156">
        <f>BK83</f>
        <v>0</v>
      </c>
      <c r="K83" s="152"/>
      <c r="L83" s="157"/>
      <c r="M83" s="158"/>
      <c r="N83" s="159"/>
      <c r="O83" s="159"/>
      <c r="P83" s="160">
        <v>0</v>
      </c>
      <c r="Q83" s="159"/>
      <c r="R83" s="160">
        <v>0</v>
      </c>
      <c r="S83" s="159"/>
      <c r="T83" s="161">
        <v>0</v>
      </c>
      <c r="AR83" s="162" t="s">
        <v>82</v>
      </c>
      <c r="AT83" s="163" t="s">
        <v>72</v>
      </c>
      <c r="AU83" s="163" t="s">
        <v>35</v>
      </c>
      <c r="AY83" s="162" t="s">
        <v>118</v>
      </c>
      <c r="BK83" s="164">
        <v>0</v>
      </c>
    </row>
    <row r="84" spans="1:65" s="11" customFormat="1" ht="25.9" customHeight="1">
      <c r="B84" s="151"/>
      <c r="C84" s="152"/>
      <c r="D84" s="153" t="s">
        <v>72</v>
      </c>
      <c r="E84" s="154" t="s">
        <v>119</v>
      </c>
      <c r="F84" s="154" t="s">
        <v>120</v>
      </c>
      <c r="G84" s="152"/>
      <c r="H84" s="152"/>
      <c r="I84" s="155"/>
      <c r="J84" s="156">
        <f>BK84</f>
        <v>0</v>
      </c>
      <c r="K84" s="152"/>
      <c r="L84" s="157"/>
      <c r="M84" s="158"/>
      <c r="N84" s="159"/>
      <c r="O84" s="159"/>
      <c r="P84" s="160">
        <f>SUM(P85:P139)</f>
        <v>0</v>
      </c>
      <c r="Q84" s="159"/>
      <c r="R84" s="160">
        <f>SUM(R85:R139)</f>
        <v>0</v>
      </c>
      <c r="S84" s="159"/>
      <c r="T84" s="161">
        <f>SUM(T85:T139)</f>
        <v>0</v>
      </c>
      <c r="AR84" s="162" t="s">
        <v>82</v>
      </c>
      <c r="AT84" s="163" t="s">
        <v>72</v>
      </c>
      <c r="AU84" s="163" t="s">
        <v>35</v>
      </c>
      <c r="AY84" s="162" t="s">
        <v>118</v>
      </c>
      <c r="BK84" s="164">
        <f>SUM(BK85:BK139)</f>
        <v>0</v>
      </c>
    </row>
    <row r="85" spans="1:65" s="2" customFormat="1" ht="16.5" customHeight="1">
      <c r="A85" s="34"/>
      <c r="B85" s="35"/>
      <c r="C85" s="165" t="s">
        <v>80</v>
      </c>
      <c r="D85" s="165" t="s">
        <v>121</v>
      </c>
      <c r="E85" s="166" t="s">
        <v>122</v>
      </c>
      <c r="F85" s="167" t="s">
        <v>123</v>
      </c>
      <c r="G85" s="168" t="s">
        <v>124</v>
      </c>
      <c r="H85" s="169">
        <v>1</v>
      </c>
      <c r="I85" s="170"/>
      <c r="J85" s="171">
        <f>ROUND(I85*H85,2)</f>
        <v>0</v>
      </c>
      <c r="K85" s="167" t="s">
        <v>19</v>
      </c>
      <c r="L85" s="39"/>
      <c r="M85" s="172" t="s">
        <v>19</v>
      </c>
      <c r="N85" s="173" t="s">
        <v>44</v>
      </c>
      <c r="O85" s="64"/>
      <c r="P85" s="174">
        <f>O85*H85</f>
        <v>0</v>
      </c>
      <c r="Q85" s="174">
        <v>0</v>
      </c>
      <c r="R85" s="174">
        <f>Q85*H85</f>
        <v>0</v>
      </c>
      <c r="S85" s="174">
        <v>0</v>
      </c>
      <c r="T85" s="175">
        <f>S85*H85</f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R85" s="176" t="s">
        <v>125</v>
      </c>
      <c r="AT85" s="176" t="s">
        <v>121</v>
      </c>
      <c r="AU85" s="176" t="s">
        <v>80</v>
      </c>
      <c r="AY85" s="17" t="s">
        <v>118</v>
      </c>
      <c r="BE85" s="177">
        <f>IF(N85="základní",J85,0)</f>
        <v>0</v>
      </c>
      <c r="BF85" s="177">
        <f>IF(N85="snížená",J85,0)</f>
        <v>0</v>
      </c>
      <c r="BG85" s="177">
        <f>IF(N85="zákl. přenesená",J85,0)</f>
        <v>0</v>
      </c>
      <c r="BH85" s="177">
        <f>IF(N85="sníž. přenesená",J85,0)</f>
        <v>0</v>
      </c>
      <c r="BI85" s="177">
        <f>IF(N85="nulová",J85,0)</f>
        <v>0</v>
      </c>
      <c r="BJ85" s="17" t="s">
        <v>80</v>
      </c>
      <c r="BK85" s="177">
        <f>ROUND(I85*H85,2)</f>
        <v>0</v>
      </c>
      <c r="BL85" s="17" t="s">
        <v>125</v>
      </c>
      <c r="BM85" s="176" t="s">
        <v>126</v>
      </c>
    </row>
    <row r="86" spans="1:65" s="2" customFormat="1" ht="11.25">
      <c r="A86" s="34"/>
      <c r="B86" s="35"/>
      <c r="C86" s="36"/>
      <c r="D86" s="178" t="s">
        <v>127</v>
      </c>
      <c r="E86" s="36"/>
      <c r="F86" s="179" t="s">
        <v>123</v>
      </c>
      <c r="G86" s="36"/>
      <c r="H86" s="36"/>
      <c r="I86" s="180"/>
      <c r="J86" s="36"/>
      <c r="K86" s="36"/>
      <c r="L86" s="39"/>
      <c r="M86" s="181"/>
      <c r="N86" s="182"/>
      <c r="O86" s="64"/>
      <c r="P86" s="64"/>
      <c r="Q86" s="64"/>
      <c r="R86" s="64"/>
      <c r="S86" s="64"/>
      <c r="T86" s="65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7" t="s">
        <v>127</v>
      </c>
      <c r="AU86" s="17" t="s">
        <v>80</v>
      </c>
    </row>
    <row r="87" spans="1:65" s="2" customFormat="1" ht="16.5" customHeight="1">
      <c r="A87" s="34"/>
      <c r="B87" s="35"/>
      <c r="C87" s="183" t="s">
        <v>82</v>
      </c>
      <c r="D87" s="183" t="s">
        <v>128</v>
      </c>
      <c r="E87" s="184" t="s">
        <v>129</v>
      </c>
      <c r="F87" s="185" t="s">
        <v>130</v>
      </c>
      <c r="G87" s="186" t="s">
        <v>124</v>
      </c>
      <c r="H87" s="187">
        <v>1</v>
      </c>
      <c r="I87" s="188"/>
      <c r="J87" s="189">
        <f>ROUND(I87*H87,2)</f>
        <v>0</v>
      </c>
      <c r="K87" s="185" t="s">
        <v>19</v>
      </c>
      <c r="L87" s="190"/>
      <c r="M87" s="191" t="s">
        <v>19</v>
      </c>
      <c r="N87" s="192" t="s">
        <v>44</v>
      </c>
      <c r="O87" s="64"/>
      <c r="P87" s="174">
        <f>O87*H87</f>
        <v>0</v>
      </c>
      <c r="Q87" s="174">
        <v>0</v>
      </c>
      <c r="R87" s="174">
        <f>Q87*H87</f>
        <v>0</v>
      </c>
      <c r="S87" s="174">
        <v>0</v>
      </c>
      <c r="T87" s="175">
        <f>S87*H87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176" t="s">
        <v>131</v>
      </c>
      <c r="AT87" s="176" t="s">
        <v>128</v>
      </c>
      <c r="AU87" s="176" t="s">
        <v>80</v>
      </c>
      <c r="AY87" s="17" t="s">
        <v>118</v>
      </c>
      <c r="BE87" s="177">
        <f>IF(N87="základní",J87,0)</f>
        <v>0</v>
      </c>
      <c r="BF87" s="177">
        <f>IF(N87="snížená",J87,0)</f>
        <v>0</v>
      </c>
      <c r="BG87" s="177">
        <f>IF(N87="zákl. přenesená",J87,0)</f>
        <v>0</v>
      </c>
      <c r="BH87" s="177">
        <f>IF(N87="sníž. přenesená",J87,0)</f>
        <v>0</v>
      </c>
      <c r="BI87" s="177">
        <f>IF(N87="nulová",J87,0)</f>
        <v>0</v>
      </c>
      <c r="BJ87" s="17" t="s">
        <v>80</v>
      </c>
      <c r="BK87" s="177">
        <f>ROUND(I87*H87,2)</f>
        <v>0</v>
      </c>
      <c r="BL87" s="17" t="s">
        <v>125</v>
      </c>
      <c r="BM87" s="176" t="s">
        <v>132</v>
      </c>
    </row>
    <row r="88" spans="1:65" s="2" customFormat="1" ht="11.25">
      <c r="A88" s="34"/>
      <c r="B88" s="35"/>
      <c r="C88" s="36"/>
      <c r="D88" s="178" t="s">
        <v>127</v>
      </c>
      <c r="E88" s="36"/>
      <c r="F88" s="179" t="s">
        <v>130</v>
      </c>
      <c r="G88" s="36"/>
      <c r="H88" s="36"/>
      <c r="I88" s="180"/>
      <c r="J88" s="36"/>
      <c r="K88" s="36"/>
      <c r="L88" s="39"/>
      <c r="M88" s="181"/>
      <c r="N88" s="182"/>
      <c r="O88" s="64"/>
      <c r="P88" s="64"/>
      <c r="Q88" s="64"/>
      <c r="R88" s="64"/>
      <c r="S88" s="64"/>
      <c r="T88" s="65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7" t="s">
        <v>127</v>
      </c>
      <c r="AU88" s="17" t="s">
        <v>80</v>
      </c>
    </row>
    <row r="89" spans="1:65" s="2" customFormat="1" ht="19.5">
      <c r="A89" s="34"/>
      <c r="B89" s="35"/>
      <c r="C89" s="36"/>
      <c r="D89" s="178" t="s">
        <v>133</v>
      </c>
      <c r="E89" s="36"/>
      <c r="F89" s="193" t="s">
        <v>134</v>
      </c>
      <c r="G89" s="36"/>
      <c r="H89" s="36"/>
      <c r="I89" s="180"/>
      <c r="J89" s="36"/>
      <c r="K89" s="36"/>
      <c r="L89" s="39"/>
      <c r="M89" s="181"/>
      <c r="N89" s="182"/>
      <c r="O89" s="64"/>
      <c r="P89" s="64"/>
      <c r="Q89" s="64"/>
      <c r="R89" s="64"/>
      <c r="S89" s="64"/>
      <c r="T89" s="65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7" t="s">
        <v>133</v>
      </c>
      <c r="AU89" s="17" t="s">
        <v>80</v>
      </c>
    </row>
    <row r="90" spans="1:65" s="2" customFormat="1" ht="16.5" customHeight="1">
      <c r="A90" s="34"/>
      <c r="B90" s="35"/>
      <c r="C90" s="165" t="s">
        <v>135</v>
      </c>
      <c r="D90" s="165" t="s">
        <v>121</v>
      </c>
      <c r="E90" s="166" t="s">
        <v>136</v>
      </c>
      <c r="F90" s="167" t="s">
        <v>137</v>
      </c>
      <c r="G90" s="168" t="s">
        <v>124</v>
      </c>
      <c r="H90" s="169">
        <v>2</v>
      </c>
      <c r="I90" s="170"/>
      <c r="J90" s="171">
        <f>ROUND(I90*H90,2)</f>
        <v>0</v>
      </c>
      <c r="K90" s="167" t="s">
        <v>19</v>
      </c>
      <c r="L90" s="39"/>
      <c r="M90" s="172" t="s">
        <v>19</v>
      </c>
      <c r="N90" s="173" t="s">
        <v>44</v>
      </c>
      <c r="O90" s="64"/>
      <c r="P90" s="174">
        <f>O90*H90</f>
        <v>0</v>
      </c>
      <c r="Q90" s="174">
        <v>0</v>
      </c>
      <c r="R90" s="174">
        <f>Q90*H90</f>
        <v>0</v>
      </c>
      <c r="S90" s="174">
        <v>0</v>
      </c>
      <c r="T90" s="175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76" t="s">
        <v>125</v>
      </c>
      <c r="AT90" s="176" t="s">
        <v>121</v>
      </c>
      <c r="AU90" s="176" t="s">
        <v>80</v>
      </c>
      <c r="AY90" s="17" t="s">
        <v>118</v>
      </c>
      <c r="BE90" s="177">
        <f>IF(N90="základní",J90,0)</f>
        <v>0</v>
      </c>
      <c r="BF90" s="177">
        <f>IF(N90="snížená",J90,0)</f>
        <v>0</v>
      </c>
      <c r="BG90" s="177">
        <f>IF(N90="zákl. přenesená",J90,0)</f>
        <v>0</v>
      </c>
      <c r="BH90" s="177">
        <f>IF(N90="sníž. přenesená",J90,0)</f>
        <v>0</v>
      </c>
      <c r="BI90" s="177">
        <f>IF(N90="nulová",J90,0)</f>
        <v>0</v>
      </c>
      <c r="BJ90" s="17" t="s">
        <v>80</v>
      </c>
      <c r="BK90" s="177">
        <f>ROUND(I90*H90,2)</f>
        <v>0</v>
      </c>
      <c r="BL90" s="17" t="s">
        <v>125</v>
      </c>
      <c r="BM90" s="176" t="s">
        <v>138</v>
      </c>
    </row>
    <row r="91" spans="1:65" s="2" customFormat="1" ht="11.25">
      <c r="A91" s="34"/>
      <c r="B91" s="35"/>
      <c r="C91" s="36"/>
      <c r="D91" s="178" t="s">
        <v>127</v>
      </c>
      <c r="E91" s="36"/>
      <c r="F91" s="179" t="s">
        <v>137</v>
      </c>
      <c r="G91" s="36"/>
      <c r="H91" s="36"/>
      <c r="I91" s="180"/>
      <c r="J91" s="36"/>
      <c r="K91" s="36"/>
      <c r="L91" s="39"/>
      <c r="M91" s="181"/>
      <c r="N91" s="182"/>
      <c r="O91" s="64"/>
      <c r="P91" s="64"/>
      <c r="Q91" s="64"/>
      <c r="R91" s="64"/>
      <c r="S91" s="64"/>
      <c r="T91" s="65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7" t="s">
        <v>127</v>
      </c>
      <c r="AU91" s="17" t="s">
        <v>80</v>
      </c>
    </row>
    <row r="92" spans="1:65" s="2" customFormat="1" ht="16.5" customHeight="1">
      <c r="A92" s="34"/>
      <c r="B92" s="35"/>
      <c r="C92" s="183" t="s">
        <v>139</v>
      </c>
      <c r="D92" s="183" t="s">
        <v>128</v>
      </c>
      <c r="E92" s="184" t="s">
        <v>140</v>
      </c>
      <c r="F92" s="185" t="s">
        <v>141</v>
      </c>
      <c r="G92" s="186" t="s">
        <v>124</v>
      </c>
      <c r="H92" s="187">
        <v>2</v>
      </c>
      <c r="I92" s="188"/>
      <c r="J92" s="189">
        <f>ROUND(I92*H92,2)</f>
        <v>0</v>
      </c>
      <c r="K92" s="185" t="s">
        <v>19</v>
      </c>
      <c r="L92" s="190"/>
      <c r="M92" s="191" t="s">
        <v>19</v>
      </c>
      <c r="N92" s="192" t="s">
        <v>44</v>
      </c>
      <c r="O92" s="64"/>
      <c r="P92" s="174">
        <f>O92*H92</f>
        <v>0</v>
      </c>
      <c r="Q92" s="174">
        <v>0</v>
      </c>
      <c r="R92" s="174">
        <f>Q92*H92</f>
        <v>0</v>
      </c>
      <c r="S92" s="174">
        <v>0</v>
      </c>
      <c r="T92" s="175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76" t="s">
        <v>131</v>
      </c>
      <c r="AT92" s="176" t="s">
        <v>128</v>
      </c>
      <c r="AU92" s="176" t="s">
        <v>80</v>
      </c>
      <c r="AY92" s="17" t="s">
        <v>118</v>
      </c>
      <c r="BE92" s="177">
        <f>IF(N92="základní",J92,0)</f>
        <v>0</v>
      </c>
      <c r="BF92" s="177">
        <f>IF(N92="snížená",J92,0)</f>
        <v>0</v>
      </c>
      <c r="BG92" s="177">
        <f>IF(N92="zákl. přenesená",J92,0)</f>
        <v>0</v>
      </c>
      <c r="BH92" s="177">
        <f>IF(N92="sníž. přenesená",J92,0)</f>
        <v>0</v>
      </c>
      <c r="BI92" s="177">
        <f>IF(N92="nulová",J92,0)</f>
        <v>0</v>
      </c>
      <c r="BJ92" s="17" t="s">
        <v>80</v>
      </c>
      <c r="BK92" s="177">
        <f>ROUND(I92*H92,2)</f>
        <v>0</v>
      </c>
      <c r="BL92" s="17" t="s">
        <v>125</v>
      </c>
      <c r="BM92" s="176" t="s">
        <v>142</v>
      </c>
    </row>
    <row r="93" spans="1:65" s="2" customFormat="1" ht="11.25">
      <c r="A93" s="34"/>
      <c r="B93" s="35"/>
      <c r="C93" s="36"/>
      <c r="D93" s="178" t="s">
        <v>127</v>
      </c>
      <c r="E93" s="36"/>
      <c r="F93" s="179" t="s">
        <v>141</v>
      </c>
      <c r="G93" s="36"/>
      <c r="H93" s="36"/>
      <c r="I93" s="180"/>
      <c r="J93" s="36"/>
      <c r="K93" s="36"/>
      <c r="L93" s="39"/>
      <c r="M93" s="181"/>
      <c r="N93" s="182"/>
      <c r="O93" s="64"/>
      <c r="P93" s="64"/>
      <c r="Q93" s="64"/>
      <c r="R93" s="64"/>
      <c r="S93" s="64"/>
      <c r="T93" s="65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127</v>
      </c>
      <c r="AU93" s="17" t="s">
        <v>80</v>
      </c>
    </row>
    <row r="94" spans="1:65" s="2" customFormat="1" ht="19.5">
      <c r="A94" s="34"/>
      <c r="B94" s="35"/>
      <c r="C94" s="36"/>
      <c r="D94" s="178" t="s">
        <v>133</v>
      </c>
      <c r="E94" s="36"/>
      <c r="F94" s="193" t="s">
        <v>134</v>
      </c>
      <c r="G94" s="36"/>
      <c r="H94" s="36"/>
      <c r="I94" s="180"/>
      <c r="J94" s="36"/>
      <c r="K94" s="36"/>
      <c r="L94" s="39"/>
      <c r="M94" s="181"/>
      <c r="N94" s="182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133</v>
      </c>
      <c r="AU94" s="17" t="s">
        <v>80</v>
      </c>
    </row>
    <row r="95" spans="1:65" s="2" customFormat="1" ht="16.5" customHeight="1">
      <c r="A95" s="34"/>
      <c r="B95" s="35"/>
      <c r="C95" s="165" t="s">
        <v>143</v>
      </c>
      <c r="D95" s="165" t="s">
        <v>121</v>
      </c>
      <c r="E95" s="166" t="s">
        <v>144</v>
      </c>
      <c r="F95" s="167" t="s">
        <v>145</v>
      </c>
      <c r="G95" s="168" t="s">
        <v>124</v>
      </c>
      <c r="H95" s="169">
        <v>12</v>
      </c>
      <c r="I95" s="170"/>
      <c r="J95" s="171">
        <f>ROUND(I95*H95,2)</f>
        <v>0</v>
      </c>
      <c r="K95" s="167" t="s">
        <v>19</v>
      </c>
      <c r="L95" s="39"/>
      <c r="M95" s="172" t="s">
        <v>19</v>
      </c>
      <c r="N95" s="173" t="s">
        <v>44</v>
      </c>
      <c r="O95" s="64"/>
      <c r="P95" s="174">
        <f>O95*H95</f>
        <v>0</v>
      </c>
      <c r="Q95" s="174">
        <v>0</v>
      </c>
      <c r="R95" s="174">
        <f>Q95*H95</f>
        <v>0</v>
      </c>
      <c r="S95" s="174">
        <v>0</v>
      </c>
      <c r="T95" s="175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76" t="s">
        <v>125</v>
      </c>
      <c r="AT95" s="176" t="s">
        <v>121</v>
      </c>
      <c r="AU95" s="176" t="s">
        <v>80</v>
      </c>
      <c r="AY95" s="17" t="s">
        <v>118</v>
      </c>
      <c r="BE95" s="177">
        <f>IF(N95="základní",J95,0)</f>
        <v>0</v>
      </c>
      <c r="BF95" s="177">
        <f>IF(N95="snížená",J95,0)</f>
        <v>0</v>
      </c>
      <c r="BG95" s="177">
        <f>IF(N95="zákl. přenesená",J95,0)</f>
        <v>0</v>
      </c>
      <c r="BH95" s="177">
        <f>IF(N95="sníž. přenesená",J95,0)</f>
        <v>0</v>
      </c>
      <c r="BI95" s="177">
        <f>IF(N95="nulová",J95,0)</f>
        <v>0</v>
      </c>
      <c r="BJ95" s="17" t="s">
        <v>80</v>
      </c>
      <c r="BK95" s="177">
        <f>ROUND(I95*H95,2)</f>
        <v>0</v>
      </c>
      <c r="BL95" s="17" t="s">
        <v>125</v>
      </c>
      <c r="BM95" s="176" t="s">
        <v>146</v>
      </c>
    </row>
    <row r="96" spans="1:65" s="2" customFormat="1" ht="11.25">
      <c r="A96" s="34"/>
      <c r="B96" s="35"/>
      <c r="C96" s="36"/>
      <c r="D96" s="178" t="s">
        <v>127</v>
      </c>
      <c r="E96" s="36"/>
      <c r="F96" s="179" t="s">
        <v>147</v>
      </c>
      <c r="G96" s="36"/>
      <c r="H96" s="36"/>
      <c r="I96" s="180"/>
      <c r="J96" s="36"/>
      <c r="K96" s="36"/>
      <c r="L96" s="39"/>
      <c r="M96" s="181"/>
      <c r="N96" s="182"/>
      <c r="O96" s="64"/>
      <c r="P96" s="64"/>
      <c r="Q96" s="64"/>
      <c r="R96" s="64"/>
      <c r="S96" s="64"/>
      <c r="T96" s="65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7" t="s">
        <v>127</v>
      </c>
      <c r="AU96" s="17" t="s">
        <v>80</v>
      </c>
    </row>
    <row r="97" spans="1:65" s="2" customFormat="1" ht="16.5" customHeight="1">
      <c r="A97" s="34"/>
      <c r="B97" s="35"/>
      <c r="C97" s="183" t="s">
        <v>148</v>
      </c>
      <c r="D97" s="183" t="s">
        <v>128</v>
      </c>
      <c r="E97" s="184" t="s">
        <v>149</v>
      </c>
      <c r="F97" s="185" t="s">
        <v>150</v>
      </c>
      <c r="G97" s="186" t="s">
        <v>124</v>
      </c>
      <c r="H97" s="187">
        <v>12</v>
      </c>
      <c r="I97" s="188"/>
      <c r="J97" s="189">
        <f>ROUND(I97*H97,2)</f>
        <v>0</v>
      </c>
      <c r="K97" s="185" t="s">
        <v>19</v>
      </c>
      <c r="L97" s="190"/>
      <c r="M97" s="191" t="s">
        <v>19</v>
      </c>
      <c r="N97" s="192" t="s">
        <v>44</v>
      </c>
      <c r="O97" s="64"/>
      <c r="P97" s="174">
        <f>O97*H97</f>
        <v>0</v>
      </c>
      <c r="Q97" s="174">
        <v>0</v>
      </c>
      <c r="R97" s="174">
        <f>Q97*H97</f>
        <v>0</v>
      </c>
      <c r="S97" s="174">
        <v>0</v>
      </c>
      <c r="T97" s="175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76" t="s">
        <v>131</v>
      </c>
      <c r="AT97" s="176" t="s">
        <v>128</v>
      </c>
      <c r="AU97" s="176" t="s">
        <v>80</v>
      </c>
      <c r="AY97" s="17" t="s">
        <v>118</v>
      </c>
      <c r="BE97" s="177">
        <f>IF(N97="základní",J97,0)</f>
        <v>0</v>
      </c>
      <c r="BF97" s="177">
        <f>IF(N97="snížená",J97,0)</f>
        <v>0</v>
      </c>
      <c r="BG97" s="177">
        <f>IF(N97="zákl. přenesená",J97,0)</f>
        <v>0</v>
      </c>
      <c r="BH97" s="177">
        <f>IF(N97="sníž. přenesená",J97,0)</f>
        <v>0</v>
      </c>
      <c r="BI97" s="177">
        <f>IF(N97="nulová",J97,0)</f>
        <v>0</v>
      </c>
      <c r="BJ97" s="17" t="s">
        <v>80</v>
      </c>
      <c r="BK97" s="177">
        <f>ROUND(I97*H97,2)</f>
        <v>0</v>
      </c>
      <c r="BL97" s="17" t="s">
        <v>125</v>
      </c>
      <c r="BM97" s="176" t="s">
        <v>151</v>
      </c>
    </row>
    <row r="98" spans="1:65" s="2" customFormat="1" ht="11.25">
      <c r="A98" s="34"/>
      <c r="B98" s="35"/>
      <c r="C98" s="36"/>
      <c r="D98" s="178" t="s">
        <v>127</v>
      </c>
      <c r="E98" s="36"/>
      <c r="F98" s="179" t="s">
        <v>150</v>
      </c>
      <c r="G98" s="36"/>
      <c r="H98" s="36"/>
      <c r="I98" s="180"/>
      <c r="J98" s="36"/>
      <c r="K98" s="36"/>
      <c r="L98" s="39"/>
      <c r="M98" s="181"/>
      <c r="N98" s="182"/>
      <c r="O98" s="64"/>
      <c r="P98" s="64"/>
      <c r="Q98" s="64"/>
      <c r="R98" s="64"/>
      <c r="S98" s="64"/>
      <c r="T98" s="65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7" t="s">
        <v>127</v>
      </c>
      <c r="AU98" s="17" t="s">
        <v>80</v>
      </c>
    </row>
    <row r="99" spans="1:65" s="2" customFormat="1" ht="19.5">
      <c r="A99" s="34"/>
      <c r="B99" s="35"/>
      <c r="C99" s="36"/>
      <c r="D99" s="178" t="s">
        <v>133</v>
      </c>
      <c r="E99" s="36"/>
      <c r="F99" s="193" t="s">
        <v>134</v>
      </c>
      <c r="G99" s="36"/>
      <c r="H99" s="36"/>
      <c r="I99" s="180"/>
      <c r="J99" s="36"/>
      <c r="K99" s="36"/>
      <c r="L99" s="39"/>
      <c r="M99" s="181"/>
      <c r="N99" s="182"/>
      <c r="O99" s="64"/>
      <c r="P99" s="64"/>
      <c r="Q99" s="64"/>
      <c r="R99" s="64"/>
      <c r="S99" s="64"/>
      <c r="T99" s="65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7" t="s">
        <v>133</v>
      </c>
      <c r="AU99" s="17" t="s">
        <v>80</v>
      </c>
    </row>
    <row r="100" spans="1:65" s="2" customFormat="1" ht="16.5" customHeight="1">
      <c r="A100" s="34"/>
      <c r="B100" s="35"/>
      <c r="C100" s="165" t="s">
        <v>152</v>
      </c>
      <c r="D100" s="165" t="s">
        <v>121</v>
      </c>
      <c r="E100" s="166" t="s">
        <v>153</v>
      </c>
      <c r="F100" s="167" t="s">
        <v>154</v>
      </c>
      <c r="G100" s="168" t="s">
        <v>124</v>
      </c>
      <c r="H100" s="169">
        <v>14</v>
      </c>
      <c r="I100" s="170"/>
      <c r="J100" s="171">
        <f>ROUND(I100*H100,2)</f>
        <v>0</v>
      </c>
      <c r="K100" s="167" t="s">
        <v>19</v>
      </c>
      <c r="L100" s="39"/>
      <c r="M100" s="172" t="s">
        <v>19</v>
      </c>
      <c r="N100" s="173" t="s">
        <v>44</v>
      </c>
      <c r="O100" s="64"/>
      <c r="P100" s="174">
        <f>O100*H100</f>
        <v>0</v>
      </c>
      <c r="Q100" s="174">
        <v>0</v>
      </c>
      <c r="R100" s="174">
        <f>Q100*H100</f>
        <v>0</v>
      </c>
      <c r="S100" s="174">
        <v>0</v>
      </c>
      <c r="T100" s="175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76" t="s">
        <v>125</v>
      </c>
      <c r="AT100" s="176" t="s">
        <v>121</v>
      </c>
      <c r="AU100" s="176" t="s">
        <v>80</v>
      </c>
      <c r="AY100" s="17" t="s">
        <v>118</v>
      </c>
      <c r="BE100" s="177">
        <f>IF(N100="základní",J100,0)</f>
        <v>0</v>
      </c>
      <c r="BF100" s="177">
        <f>IF(N100="snížená",J100,0)</f>
        <v>0</v>
      </c>
      <c r="BG100" s="177">
        <f>IF(N100="zákl. přenesená",J100,0)</f>
        <v>0</v>
      </c>
      <c r="BH100" s="177">
        <f>IF(N100="sníž. přenesená",J100,0)</f>
        <v>0</v>
      </c>
      <c r="BI100" s="177">
        <f>IF(N100="nulová",J100,0)</f>
        <v>0</v>
      </c>
      <c r="BJ100" s="17" t="s">
        <v>80</v>
      </c>
      <c r="BK100" s="177">
        <f>ROUND(I100*H100,2)</f>
        <v>0</v>
      </c>
      <c r="BL100" s="17" t="s">
        <v>125</v>
      </c>
      <c r="BM100" s="176" t="s">
        <v>155</v>
      </c>
    </row>
    <row r="101" spans="1:65" s="2" customFormat="1" ht="11.25">
      <c r="A101" s="34"/>
      <c r="B101" s="35"/>
      <c r="C101" s="36"/>
      <c r="D101" s="178" t="s">
        <v>127</v>
      </c>
      <c r="E101" s="36"/>
      <c r="F101" s="179" t="s">
        <v>154</v>
      </c>
      <c r="G101" s="36"/>
      <c r="H101" s="36"/>
      <c r="I101" s="180"/>
      <c r="J101" s="36"/>
      <c r="K101" s="36"/>
      <c r="L101" s="39"/>
      <c r="M101" s="181"/>
      <c r="N101" s="182"/>
      <c r="O101" s="64"/>
      <c r="P101" s="64"/>
      <c r="Q101" s="64"/>
      <c r="R101" s="64"/>
      <c r="S101" s="64"/>
      <c r="T101" s="65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7" t="s">
        <v>127</v>
      </c>
      <c r="AU101" s="17" t="s">
        <v>80</v>
      </c>
    </row>
    <row r="102" spans="1:65" s="2" customFormat="1" ht="16.5" customHeight="1">
      <c r="A102" s="34"/>
      <c r="B102" s="35"/>
      <c r="C102" s="183" t="s">
        <v>156</v>
      </c>
      <c r="D102" s="183" t="s">
        <v>128</v>
      </c>
      <c r="E102" s="184" t="s">
        <v>157</v>
      </c>
      <c r="F102" s="185" t="s">
        <v>158</v>
      </c>
      <c r="G102" s="186" t="s">
        <v>124</v>
      </c>
      <c r="H102" s="187">
        <v>14</v>
      </c>
      <c r="I102" s="188"/>
      <c r="J102" s="189">
        <f>ROUND(I102*H102,2)</f>
        <v>0</v>
      </c>
      <c r="K102" s="185" t="s">
        <v>19</v>
      </c>
      <c r="L102" s="190"/>
      <c r="M102" s="191" t="s">
        <v>19</v>
      </c>
      <c r="N102" s="192" t="s">
        <v>44</v>
      </c>
      <c r="O102" s="64"/>
      <c r="P102" s="174">
        <f>O102*H102</f>
        <v>0</v>
      </c>
      <c r="Q102" s="174">
        <v>0</v>
      </c>
      <c r="R102" s="174">
        <f>Q102*H102</f>
        <v>0</v>
      </c>
      <c r="S102" s="174">
        <v>0</v>
      </c>
      <c r="T102" s="175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76" t="s">
        <v>131</v>
      </c>
      <c r="AT102" s="176" t="s">
        <v>128</v>
      </c>
      <c r="AU102" s="176" t="s">
        <v>80</v>
      </c>
      <c r="AY102" s="17" t="s">
        <v>118</v>
      </c>
      <c r="BE102" s="177">
        <f>IF(N102="základní",J102,0)</f>
        <v>0</v>
      </c>
      <c r="BF102" s="177">
        <f>IF(N102="snížená",J102,0)</f>
        <v>0</v>
      </c>
      <c r="BG102" s="177">
        <f>IF(N102="zákl. přenesená",J102,0)</f>
        <v>0</v>
      </c>
      <c r="BH102" s="177">
        <f>IF(N102="sníž. přenesená",J102,0)</f>
        <v>0</v>
      </c>
      <c r="BI102" s="177">
        <f>IF(N102="nulová",J102,0)</f>
        <v>0</v>
      </c>
      <c r="BJ102" s="17" t="s">
        <v>80</v>
      </c>
      <c r="BK102" s="177">
        <f>ROUND(I102*H102,2)</f>
        <v>0</v>
      </c>
      <c r="BL102" s="17" t="s">
        <v>125</v>
      </c>
      <c r="BM102" s="176" t="s">
        <v>159</v>
      </c>
    </row>
    <row r="103" spans="1:65" s="2" customFormat="1" ht="11.25">
      <c r="A103" s="34"/>
      <c r="B103" s="35"/>
      <c r="C103" s="36"/>
      <c r="D103" s="178" t="s">
        <v>127</v>
      </c>
      <c r="E103" s="36"/>
      <c r="F103" s="179" t="s">
        <v>158</v>
      </c>
      <c r="G103" s="36"/>
      <c r="H103" s="36"/>
      <c r="I103" s="180"/>
      <c r="J103" s="36"/>
      <c r="K103" s="36"/>
      <c r="L103" s="39"/>
      <c r="M103" s="181"/>
      <c r="N103" s="182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7" t="s">
        <v>127</v>
      </c>
      <c r="AU103" s="17" t="s">
        <v>80</v>
      </c>
    </row>
    <row r="104" spans="1:65" s="2" customFormat="1" ht="19.5">
      <c r="A104" s="34"/>
      <c r="B104" s="35"/>
      <c r="C104" s="36"/>
      <c r="D104" s="178" t="s">
        <v>133</v>
      </c>
      <c r="E104" s="36"/>
      <c r="F104" s="193" t="s">
        <v>134</v>
      </c>
      <c r="G104" s="36"/>
      <c r="H104" s="36"/>
      <c r="I104" s="180"/>
      <c r="J104" s="36"/>
      <c r="K104" s="36"/>
      <c r="L104" s="39"/>
      <c r="M104" s="181"/>
      <c r="N104" s="182"/>
      <c r="O104" s="64"/>
      <c r="P104" s="64"/>
      <c r="Q104" s="64"/>
      <c r="R104" s="64"/>
      <c r="S104" s="64"/>
      <c r="T104" s="65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T104" s="17" t="s">
        <v>133</v>
      </c>
      <c r="AU104" s="17" t="s">
        <v>80</v>
      </c>
    </row>
    <row r="105" spans="1:65" s="2" customFormat="1" ht="16.5" customHeight="1">
      <c r="A105" s="34"/>
      <c r="B105" s="35"/>
      <c r="C105" s="165" t="s">
        <v>160</v>
      </c>
      <c r="D105" s="165" t="s">
        <v>121</v>
      </c>
      <c r="E105" s="166" t="s">
        <v>161</v>
      </c>
      <c r="F105" s="167" t="s">
        <v>162</v>
      </c>
      <c r="G105" s="168" t="s">
        <v>124</v>
      </c>
      <c r="H105" s="169">
        <v>12</v>
      </c>
      <c r="I105" s="170"/>
      <c r="J105" s="171">
        <f>ROUND(I105*H105,2)</f>
        <v>0</v>
      </c>
      <c r="K105" s="167" t="s">
        <v>19</v>
      </c>
      <c r="L105" s="39"/>
      <c r="M105" s="172" t="s">
        <v>19</v>
      </c>
      <c r="N105" s="173" t="s">
        <v>44</v>
      </c>
      <c r="O105" s="64"/>
      <c r="P105" s="174">
        <f>O105*H105</f>
        <v>0</v>
      </c>
      <c r="Q105" s="174">
        <v>0</v>
      </c>
      <c r="R105" s="174">
        <f>Q105*H105</f>
        <v>0</v>
      </c>
      <c r="S105" s="174">
        <v>0</v>
      </c>
      <c r="T105" s="175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76" t="s">
        <v>125</v>
      </c>
      <c r="AT105" s="176" t="s">
        <v>121</v>
      </c>
      <c r="AU105" s="176" t="s">
        <v>80</v>
      </c>
      <c r="AY105" s="17" t="s">
        <v>118</v>
      </c>
      <c r="BE105" s="177">
        <f>IF(N105="základní",J105,0)</f>
        <v>0</v>
      </c>
      <c r="BF105" s="177">
        <f>IF(N105="snížená",J105,0)</f>
        <v>0</v>
      </c>
      <c r="BG105" s="177">
        <f>IF(N105="zákl. přenesená",J105,0)</f>
        <v>0</v>
      </c>
      <c r="BH105" s="177">
        <f>IF(N105="sníž. přenesená",J105,0)</f>
        <v>0</v>
      </c>
      <c r="BI105" s="177">
        <f>IF(N105="nulová",J105,0)</f>
        <v>0</v>
      </c>
      <c r="BJ105" s="17" t="s">
        <v>80</v>
      </c>
      <c r="BK105" s="177">
        <f>ROUND(I105*H105,2)</f>
        <v>0</v>
      </c>
      <c r="BL105" s="17" t="s">
        <v>125</v>
      </c>
      <c r="BM105" s="176" t="s">
        <v>163</v>
      </c>
    </row>
    <row r="106" spans="1:65" s="2" customFormat="1" ht="11.25">
      <c r="A106" s="34"/>
      <c r="B106" s="35"/>
      <c r="C106" s="36"/>
      <c r="D106" s="178" t="s">
        <v>127</v>
      </c>
      <c r="E106" s="36"/>
      <c r="F106" s="179" t="s">
        <v>162</v>
      </c>
      <c r="G106" s="36"/>
      <c r="H106" s="36"/>
      <c r="I106" s="180"/>
      <c r="J106" s="36"/>
      <c r="K106" s="36"/>
      <c r="L106" s="39"/>
      <c r="M106" s="181"/>
      <c r="N106" s="182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127</v>
      </c>
      <c r="AU106" s="17" t="s">
        <v>80</v>
      </c>
    </row>
    <row r="107" spans="1:65" s="2" customFormat="1" ht="16.5" customHeight="1">
      <c r="A107" s="34"/>
      <c r="B107" s="35"/>
      <c r="C107" s="183" t="s">
        <v>164</v>
      </c>
      <c r="D107" s="183" t="s">
        <v>128</v>
      </c>
      <c r="E107" s="184" t="s">
        <v>165</v>
      </c>
      <c r="F107" s="185" t="s">
        <v>166</v>
      </c>
      <c r="G107" s="186" t="s">
        <v>124</v>
      </c>
      <c r="H107" s="187">
        <v>12</v>
      </c>
      <c r="I107" s="188"/>
      <c r="J107" s="189">
        <f>ROUND(I107*H107,2)</f>
        <v>0</v>
      </c>
      <c r="K107" s="185" t="s">
        <v>19</v>
      </c>
      <c r="L107" s="190"/>
      <c r="M107" s="191" t="s">
        <v>19</v>
      </c>
      <c r="N107" s="192" t="s">
        <v>44</v>
      </c>
      <c r="O107" s="64"/>
      <c r="P107" s="174">
        <f>O107*H107</f>
        <v>0</v>
      </c>
      <c r="Q107" s="174">
        <v>0</v>
      </c>
      <c r="R107" s="174">
        <f>Q107*H107</f>
        <v>0</v>
      </c>
      <c r="S107" s="174">
        <v>0</v>
      </c>
      <c r="T107" s="175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76" t="s">
        <v>131</v>
      </c>
      <c r="AT107" s="176" t="s">
        <v>128</v>
      </c>
      <c r="AU107" s="176" t="s">
        <v>80</v>
      </c>
      <c r="AY107" s="17" t="s">
        <v>118</v>
      </c>
      <c r="BE107" s="177">
        <f>IF(N107="základní",J107,0)</f>
        <v>0</v>
      </c>
      <c r="BF107" s="177">
        <f>IF(N107="snížená",J107,0)</f>
        <v>0</v>
      </c>
      <c r="BG107" s="177">
        <f>IF(N107="zákl. přenesená",J107,0)</f>
        <v>0</v>
      </c>
      <c r="BH107" s="177">
        <f>IF(N107="sníž. přenesená",J107,0)</f>
        <v>0</v>
      </c>
      <c r="BI107" s="177">
        <f>IF(N107="nulová",J107,0)</f>
        <v>0</v>
      </c>
      <c r="BJ107" s="17" t="s">
        <v>80</v>
      </c>
      <c r="BK107" s="177">
        <f>ROUND(I107*H107,2)</f>
        <v>0</v>
      </c>
      <c r="BL107" s="17" t="s">
        <v>125</v>
      </c>
      <c r="BM107" s="176" t="s">
        <v>167</v>
      </c>
    </row>
    <row r="108" spans="1:65" s="2" customFormat="1" ht="11.25">
      <c r="A108" s="34"/>
      <c r="B108" s="35"/>
      <c r="C108" s="36"/>
      <c r="D108" s="178" t="s">
        <v>127</v>
      </c>
      <c r="E108" s="36"/>
      <c r="F108" s="179" t="s">
        <v>166</v>
      </c>
      <c r="G108" s="36"/>
      <c r="H108" s="36"/>
      <c r="I108" s="180"/>
      <c r="J108" s="36"/>
      <c r="K108" s="36"/>
      <c r="L108" s="39"/>
      <c r="M108" s="181"/>
      <c r="N108" s="182"/>
      <c r="O108" s="64"/>
      <c r="P108" s="64"/>
      <c r="Q108" s="64"/>
      <c r="R108" s="64"/>
      <c r="S108" s="64"/>
      <c r="T108" s="65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7" t="s">
        <v>127</v>
      </c>
      <c r="AU108" s="17" t="s">
        <v>80</v>
      </c>
    </row>
    <row r="109" spans="1:65" s="2" customFormat="1" ht="19.5">
      <c r="A109" s="34"/>
      <c r="B109" s="35"/>
      <c r="C109" s="36"/>
      <c r="D109" s="178" t="s">
        <v>133</v>
      </c>
      <c r="E109" s="36"/>
      <c r="F109" s="193" t="s">
        <v>134</v>
      </c>
      <c r="G109" s="36"/>
      <c r="H109" s="36"/>
      <c r="I109" s="180"/>
      <c r="J109" s="36"/>
      <c r="K109" s="36"/>
      <c r="L109" s="39"/>
      <c r="M109" s="181"/>
      <c r="N109" s="182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133</v>
      </c>
      <c r="AU109" s="17" t="s">
        <v>80</v>
      </c>
    </row>
    <row r="110" spans="1:65" s="2" customFormat="1" ht="16.5" customHeight="1">
      <c r="A110" s="34"/>
      <c r="B110" s="35"/>
      <c r="C110" s="165" t="s">
        <v>168</v>
      </c>
      <c r="D110" s="165" t="s">
        <v>121</v>
      </c>
      <c r="E110" s="166" t="s">
        <v>169</v>
      </c>
      <c r="F110" s="167" t="s">
        <v>170</v>
      </c>
      <c r="G110" s="168" t="s">
        <v>124</v>
      </c>
      <c r="H110" s="169">
        <v>1</v>
      </c>
      <c r="I110" s="170"/>
      <c r="J110" s="171">
        <f>ROUND(I110*H110,2)</f>
        <v>0</v>
      </c>
      <c r="K110" s="167" t="s">
        <v>19</v>
      </c>
      <c r="L110" s="39"/>
      <c r="M110" s="172" t="s">
        <v>19</v>
      </c>
      <c r="N110" s="173" t="s">
        <v>44</v>
      </c>
      <c r="O110" s="64"/>
      <c r="P110" s="174">
        <f>O110*H110</f>
        <v>0</v>
      </c>
      <c r="Q110" s="174">
        <v>0</v>
      </c>
      <c r="R110" s="174">
        <f>Q110*H110</f>
        <v>0</v>
      </c>
      <c r="S110" s="174">
        <v>0</v>
      </c>
      <c r="T110" s="175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76" t="s">
        <v>125</v>
      </c>
      <c r="AT110" s="176" t="s">
        <v>121</v>
      </c>
      <c r="AU110" s="176" t="s">
        <v>80</v>
      </c>
      <c r="AY110" s="17" t="s">
        <v>118</v>
      </c>
      <c r="BE110" s="177">
        <f>IF(N110="základní",J110,0)</f>
        <v>0</v>
      </c>
      <c r="BF110" s="177">
        <f>IF(N110="snížená",J110,0)</f>
        <v>0</v>
      </c>
      <c r="BG110" s="177">
        <f>IF(N110="zákl. přenesená",J110,0)</f>
        <v>0</v>
      </c>
      <c r="BH110" s="177">
        <f>IF(N110="sníž. přenesená",J110,0)</f>
        <v>0</v>
      </c>
      <c r="BI110" s="177">
        <f>IF(N110="nulová",J110,0)</f>
        <v>0</v>
      </c>
      <c r="BJ110" s="17" t="s">
        <v>80</v>
      </c>
      <c r="BK110" s="177">
        <f>ROUND(I110*H110,2)</f>
        <v>0</v>
      </c>
      <c r="BL110" s="17" t="s">
        <v>125</v>
      </c>
      <c r="BM110" s="176" t="s">
        <v>171</v>
      </c>
    </row>
    <row r="111" spans="1:65" s="2" customFormat="1" ht="11.25">
      <c r="A111" s="34"/>
      <c r="B111" s="35"/>
      <c r="C111" s="36"/>
      <c r="D111" s="178" t="s">
        <v>127</v>
      </c>
      <c r="E111" s="36"/>
      <c r="F111" s="179" t="s">
        <v>170</v>
      </c>
      <c r="G111" s="36"/>
      <c r="H111" s="36"/>
      <c r="I111" s="180"/>
      <c r="J111" s="36"/>
      <c r="K111" s="36"/>
      <c r="L111" s="39"/>
      <c r="M111" s="181"/>
      <c r="N111" s="182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7" t="s">
        <v>127</v>
      </c>
      <c r="AU111" s="17" t="s">
        <v>80</v>
      </c>
    </row>
    <row r="112" spans="1:65" s="2" customFormat="1" ht="16.5" customHeight="1">
      <c r="A112" s="34"/>
      <c r="B112" s="35"/>
      <c r="C112" s="183" t="s">
        <v>172</v>
      </c>
      <c r="D112" s="183" t="s">
        <v>128</v>
      </c>
      <c r="E112" s="184" t="s">
        <v>173</v>
      </c>
      <c r="F112" s="185" t="s">
        <v>174</v>
      </c>
      <c r="G112" s="186" t="s">
        <v>124</v>
      </c>
      <c r="H112" s="187">
        <v>1</v>
      </c>
      <c r="I112" s="188"/>
      <c r="J112" s="189">
        <f>ROUND(I112*H112,2)</f>
        <v>0</v>
      </c>
      <c r="K112" s="185" t="s">
        <v>19</v>
      </c>
      <c r="L112" s="190"/>
      <c r="M112" s="191" t="s">
        <v>19</v>
      </c>
      <c r="N112" s="192" t="s">
        <v>44</v>
      </c>
      <c r="O112" s="64"/>
      <c r="P112" s="174">
        <f>O112*H112</f>
        <v>0</v>
      </c>
      <c r="Q112" s="174">
        <v>0</v>
      </c>
      <c r="R112" s="174">
        <f>Q112*H112</f>
        <v>0</v>
      </c>
      <c r="S112" s="174">
        <v>0</v>
      </c>
      <c r="T112" s="175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76" t="s">
        <v>131</v>
      </c>
      <c r="AT112" s="176" t="s">
        <v>128</v>
      </c>
      <c r="AU112" s="176" t="s">
        <v>80</v>
      </c>
      <c r="AY112" s="17" t="s">
        <v>118</v>
      </c>
      <c r="BE112" s="177">
        <f>IF(N112="základní",J112,0)</f>
        <v>0</v>
      </c>
      <c r="BF112" s="177">
        <f>IF(N112="snížená",J112,0)</f>
        <v>0</v>
      </c>
      <c r="BG112" s="177">
        <f>IF(N112="zákl. přenesená",J112,0)</f>
        <v>0</v>
      </c>
      <c r="BH112" s="177">
        <f>IF(N112="sníž. přenesená",J112,0)</f>
        <v>0</v>
      </c>
      <c r="BI112" s="177">
        <f>IF(N112="nulová",J112,0)</f>
        <v>0</v>
      </c>
      <c r="BJ112" s="17" t="s">
        <v>80</v>
      </c>
      <c r="BK112" s="177">
        <f>ROUND(I112*H112,2)</f>
        <v>0</v>
      </c>
      <c r="BL112" s="17" t="s">
        <v>125</v>
      </c>
      <c r="BM112" s="176" t="s">
        <v>175</v>
      </c>
    </row>
    <row r="113" spans="1:65" s="2" customFormat="1" ht="11.25">
      <c r="A113" s="34"/>
      <c r="B113" s="35"/>
      <c r="C113" s="36"/>
      <c r="D113" s="178" t="s">
        <v>127</v>
      </c>
      <c r="E113" s="36"/>
      <c r="F113" s="179" t="s">
        <v>174</v>
      </c>
      <c r="G113" s="36"/>
      <c r="H113" s="36"/>
      <c r="I113" s="180"/>
      <c r="J113" s="36"/>
      <c r="K113" s="36"/>
      <c r="L113" s="39"/>
      <c r="M113" s="181"/>
      <c r="N113" s="182"/>
      <c r="O113" s="64"/>
      <c r="P113" s="64"/>
      <c r="Q113" s="64"/>
      <c r="R113" s="64"/>
      <c r="S113" s="64"/>
      <c r="T113" s="65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7" t="s">
        <v>127</v>
      </c>
      <c r="AU113" s="17" t="s">
        <v>80</v>
      </c>
    </row>
    <row r="114" spans="1:65" s="2" customFormat="1" ht="19.5">
      <c r="A114" s="34"/>
      <c r="B114" s="35"/>
      <c r="C114" s="36"/>
      <c r="D114" s="178" t="s">
        <v>133</v>
      </c>
      <c r="E114" s="36"/>
      <c r="F114" s="193" t="s">
        <v>134</v>
      </c>
      <c r="G114" s="36"/>
      <c r="H114" s="36"/>
      <c r="I114" s="180"/>
      <c r="J114" s="36"/>
      <c r="K114" s="36"/>
      <c r="L114" s="39"/>
      <c r="M114" s="181"/>
      <c r="N114" s="182"/>
      <c r="O114" s="64"/>
      <c r="P114" s="64"/>
      <c r="Q114" s="64"/>
      <c r="R114" s="64"/>
      <c r="S114" s="64"/>
      <c r="T114" s="65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7" t="s">
        <v>133</v>
      </c>
      <c r="AU114" s="17" t="s">
        <v>80</v>
      </c>
    </row>
    <row r="115" spans="1:65" s="2" customFormat="1" ht="16.5" customHeight="1">
      <c r="A115" s="34"/>
      <c r="B115" s="35"/>
      <c r="C115" s="165" t="s">
        <v>176</v>
      </c>
      <c r="D115" s="165" t="s">
        <v>121</v>
      </c>
      <c r="E115" s="166" t="s">
        <v>177</v>
      </c>
      <c r="F115" s="167" t="s">
        <v>178</v>
      </c>
      <c r="G115" s="168" t="s">
        <v>124</v>
      </c>
      <c r="H115" s="169">
        <v>14</v>
      </c>
      <c r="I115" s="170"/>
      <c r="J115" s="171">
        <f>ROUND(I115*H115,2)</f>
        <v>0</v>
      </c>
      <c r="K115" s="167" t="s">
        <v>19</v>
      </c>
      <c r="L115" s="39"/>
      <c r="M115" s="172" t="s">
        <v>19</v>
      </c>
      <c r="N115" s="173" t="s">
        <v>44</v>
      </c>
      <c r="O115" s="64"/>
      <c r="P115" s="174">
        <f>O115*H115</f>
        <v>0</v>
      </c>
      <c r="Q115" s="174">
        <v>0</v>
      </c>
      <c r="R115" s="174">
        <f>Q115*H115</f>
        <v>0</v>
      </c>
      <c r="S115" s="174">
        <v>0</v>
      </c>
      <c r="T115" s="175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76" t="s">
        <v>125</v>
      </c>
      <c r="AT115" s="176" t="s">
        <v>121</v>
      </c>
      <c r="AU115" s="176" t="s">
        <v>80</v>
      </c>
      <c r="AY115" s="17" t="s">
        <v>118</v>
      </c>
      <c r="BE115" s="177">
        <f>IF(N115="základní",J115,0)</f>
        <v>0</v>
      </c>
      <c r="BF115" s="177">
        <f>IF(N115="snížená",J115,0)</f>
        <v>0</v>
      </c>
      <c r="BG115" s="177">
        <f>IF(N115="zákl. přenesená",J115,0)</f>
        <v>0</v>
      </c>
      <c r="BH115" s="177">
        <f>IF(N115="sníž. přenesená",J115,0)</f>
        <v>0</v>
      </c>
      <c r="BI115" s="177">
        <f>IF(N115="nulová",J115,0)</f>
        <v>0</v>
      </c>
      <c r="BJ115" s="17" t="s">
        <v>80</v>
      </c>
      <c r="BK115" s="177">
        <f>ROUND(I115*H115,2)</f>
        <v>0</v>
      </c>
      <c r="BL115" s="17" t="s">
        <v>125</v>
      </c>
      <c r="BM115" s="176" t="s">
        <v>179</v>
      </c>
    </row>
    <row r="116" spans="1:65" s="2" customFormat="1" ht="11.25">
      <c r="A116" s="34"/>
      <c r="B116" s="35"/>
      <c r="C116" s="36"/>
      <c r="D116" s="178" t="s">
        <v>127</v>
      </c>
      <c r="E116" s="36"/>
      <c r="F116" s="179" t="s">
        <v>178</v>
      </c>
      <c r="G116" s="36"/>
      <c r="H116" s="36"/>
      <c r="I116" s="180"/>
      <c r="J116" s="36"/>
      <c r="K116" s="36"/>
      <c r="L116" s="39"/>
      <c r="M116" s="181"/>
      <c r="N116" s="182"/>
      <c r="O116" s="64"/>
      <c r="P116" s="64"/>
      <c r="Q116" s="64"/>
      <c r="R116" s="64"/>
      <c r="S116" s="64"/>
      <c r="T116" s="65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7" t="s">
        <v>127</v>
      </c>
      <c r="AU116" s="17" t="s">
        <v>80</v>
      </c>
    </row>
    <row r="117" spans="1:65" s="2" customFormat="1" ht="16.5" customHeight="1">
      <c r="A117" s="34"/>
      <c r="B117" s="35"/>
      <c r="C117" s="183" t="s">
        <v>180</v>
      </c>
      <c r="D117" s="183" t="s">
        <v>128</v>
      </c>
      <c r="E117" s="184" t="s">
        <v>181</v>
      </c>
      <c r="F117" s="185" t="s">
        <v>182</v>
      </c>
      <c r="G117" s="186" t="s">
        <v>124</v>
      </c>
      <c r="H117" s="187">
        <v>14</v>
      </c>
      <c r="I117" s="188"/>
      <c r="J117" s="189">
        <f>ROUND(I117*H117,2)</f>
        <v>0</v>
      </c>
      <c r="K117" s="185" t="s">
        <v>19</v>
      </c>
      <c r="L117" s="190"/>
      <c r="M117" s="191" t="s">
        <v>19</v>
      </c>
      <c r="N117" s="192" t="s">
        <v>44</v>
      </c>
      <c r="O117" s="64"/>
      <c r="P117" s="174">
        <f>O117*H117</f>
        <v>0</v>
      </c>
      <c r="Q117" s="174">
        <v>0</v>
      </c>
      <c r="R117" s="174">
        <f>Q117*H117</f>
        <v>0</v>
      </c>
      <c r="S117" s="174">
        <v>0</v>
      </c>
      <c r="T117" s="175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76" t="s">
        <v>131</v>
      </c>
      <c r="AT117" s="176" t="s">
        <v>128</v>
      </c>
      <c r="AU117" s="176" t="s">
        <v>80</v>
      </c>
      <c r="AY117" s="17" t="s">
        <v>118</v>
      </c>
      <c r="BE117" s="177">
        <f>IF(N117="základní",J117,0)</f>
        <v>0</v>
      </c>
      <c r="BF117" s="177">
        <f>IF(N117="snížená",J117,0)</f>
        <v>0</v>
      </c>
      <c r="BG117" s="177">
        <f>IF(N117="zákl. přenesená",J117,0)</f>
        <v>0</v>
      </c>
      <c r="BH117" s="177">
        <f>IF(N117="sníž. přenesená",J117,0)</f>
        <v>0</v>
      </c>
      <c r="BI117" s="177">
        <f>IF(N117="nulová",J117,0)</f>
        <v>0</v>
      </c>
      <c r="BJ117" s="17" t="s">
        <v>80</v>
      </c>
      <c r="BK117" s="177">
        <f>ROUND(I117*H117,2)</f>
        <v>0</v>
      </c>
      <c r="BL117" s="17" t="s">
        <v>125</v>
      </c>
      <c r="BM117" s="176" t="s">
        <v>183</v>
      </c>
    </row>
    <row r="118" spans="1:65" s="2" customFormat="1" ht="11.25">
      <c r="A118" s="34"/>
      <c r="B118" s="35"/>
      <c r="C118" s="36"/>
      <c r="D118" s="178" t="s">
        <v>127</v>
      </c>
      <c r="E118" s="36"/>
      <c r="F118" s="179" t="s">
        <v>182</v>
      </c>
      <c r="G118" s="36"/>
      <c r="H118" s="36"/>
      <c r="I118" s="180"/>
      <c r="J118" s="36"/>
      <c r="K118" s="36"/>
      <c r="L118" s="39"/>
      <c r="M118" s="181"/>
      <c r="N118" s="182"/>
      <c r="O118" s="64"/>
      <c r="P118" s="64"/>
      <c r="Q118" s="64"/>
      <c r="R118" s="64"/>
      <c r="S118" s="64"/>
      <c r="T118" s="65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127</v>
      </c>
      <c r="AU118" s="17" t="s">
        <v>80</v>
      </c>
    </row>
    <row r="119" spans="1:65" s="2" customFormat="1" ht="19.5">
      <c r="A119" s="34"/>
      <c r="B119" s="35"/>
      <c r="C119" s="36"/>
      <c r="D119" s="178" t="s">
        <v>133</v>
      </c>
      <c r="E119" s="36"/>
      <c r="F119" s="193" t="s">
        <v>134</v>
      </c>
      <c r="G119" s="36"/>
      <c r="H119" s="36"/>
      <c r="I119" s="180"/>
      <c r="J119" s="36"/>
      <c r="K119" s="36"/>
      <c r="L119" s="39"/>
      <c r="M119" s="181"/>
      <c r="N119" s="182"/>
      <c r="O119" s="64"/>
      <c r="P119" s="64"/>
      <c r="Q119" s="64"/>
      <c r="R119" s="64"/>
      <c r="S119" s="64"/>
      <c r="T119" s="65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133</v>
      </c>
      <c r="AU119" s="17" t="s">
        <v>80</v>
      </c>
    </row>
    <row r="120" spans="1:65" s="2" customFormat="1" ht="16.5" customHeight="1">
      <c r="A120" s="34"/>
      <c r="B120" s="35"/>
      <c r="C120" s="165" t="s">
        <v>8</v>
      </c>
      <c r="D120" s="165" t="s">
        <v>121</v>
      </c>
      <c r="E120" s="166" t="s">
        <v>184</v>
      </c>
      <c r="F120" s="167" t="s">
        <v>185</v>
      </c>
      <c r="G120" s="168" t="s">
        <v>186</v>
      </c>
      <c r="H120" s="169">
        <v>75</v>
      </c>
      <c r="I120" s="170"/>
      <c r="J120" s="171">
        <f>ROUND(I120*H120,2)</f>
        <v>0</v>
      </c>
      <c r="K120" s="167" t="s">
        <v>19</v>
      </c>
      <c r="L120" s="39"/>
      <c r="M120" s="172" t="s">
        <v>19</v>
      </c>
      <c r="N120" s="173" t="s">
        <v>44</v>
      </c>
      <c r="O120" s="64"/>
      <c r="P120" s="174">
        <f>O120*H120</f>
        <v>0</v>
      </c>
      <c r="Q120" s="174">
        <v>0</v>
      </c>
      <c r="R120" s="174">
        <f>Q120*H120</f>
        <v>0</v>
      </c>
      <c r="S120" s="174">
        <v>0</v>
      </c>
      <c r="T120" s="175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76" t="s">
        <v>125</v>
      </c>
      <c r="AT120" s="176" t="s">
        <v>121</v>
      </c>
      <c r="AU120" s="176" t="s">
        <v>80</v>
      </c>
      <c r="AY120" s="17" t="s">
        <v>118</v>
      </c>
      <c r="BE120" s="177">
        <f>IF(N120="základní",J120,0)</f>
        <v>0</v>
      </c>
      <c r="BF120" s="177">
        <f>IF(N120="snížená",J120,0)</f>
        <v>0</v>
      </c>
      <c r="BG120" s="177">
        <f>IF(N120="zákl. přenesená",J120,0)</f>
        <v>0</v>
      </c>
      <c r="BH120" s="177">
        <f>IF(N120="sníž. přenesená",J120,0)</f>
        <v>0</v>
      </c>
      <c r="BI120" s="177">
        <f>IF(N120="nulová",J120,0)</f>
        <v>0</v>
      </c>
      <c r="BJ120" s="17" t="s">
        <v>80</v>
      </c>
      <c r="BK120" s="177">
        <f>ROUND(I120*H120,2)</f>
        <v>0</v>
      </c>
      <c r="BL120" s="17" t="s">
        <v>125</v>
      </c>
      <c r="BM120" s="176" t="s">
        <v>187</v>
      </c>
    </row>
    <row r="121" spans="1:65" s="2" customFormat="1" ht="11.25">
      <c r="A121" s="34"/>
      <c r="B121" s="35"/>
      <c r="C121" s="36"/>
      <c r="D121" s="178" t="s">
        <v>127</v>
      </c>
      <c r="E121" s="36"/>
      <c r="F121" s="179" t="s">
        <v>185</v>
      </c>
      <c r="G121" s="36"/>
      <c r="H121" s="36"/>
      <c r="I121" s="180"/>
      <c r="J121" s="36"/>
      <c r="K121" s="36"/>
      <c r="L121" s="39"/>
      <c r="M121" s="181"/>
      <c r="N121" s="182"/>
      <c r="O121" s="64"/>
      <c r="P121" s="64"/>
      <c r="Q121" s="64"/>
      <c r="R121" s="64"/>
      <c r="S121" s="64"/>
      <c r="T121" s="65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127</v>
      </c>
      <c r="AU121" s="17" t="s">
        <v>80</v>
      </c>
    </row>
    <row r="122" spans="1:65" s="2" customFormat="1" ht="16.5" customHeight="1">
      <c r="A122" s="34"/>
      <c r="B122" s="35"/>
      <c r="C122" s="183" t="s">
        <v>125</v>
      </c>
      <c r="D122" s="183" t="s">
        <v>128</v>
      </c>
      <c r="E122" s="184" t="s">
        <v>188</v>
      </c>
      <c r="F122" s="185" t="s">
        <v>189</v>
      </c>
      <c r="G122" s="186" t="s">
        <v>186</v>
      </c>
      <c r="H122" s="187">
        <v>75</v>
      </c>
      <c r="I122" s="188"/>
      <c r="J122" s="189">
        <f>ROUND(I122*H122,2)</f>
        <v>0</v>
      </c>
      <c r="K122" s="185" t="s">
        <v>19</v>
      </c>
      <c r="L122" s="190"/>
      <c r="M122" s="191" t="s">
        <v>19</v>
      </c>
      <c r="N122" s="192" t="s">
        <v>44</v>
      </c>
      <c r="O122" s="64"/>
      <c r="P122" s="174">
        <f>O122*H122</f>
        <v>0</v>
      </c>
      <c r="Q122" s="174">
        <v>0</v>
      </c>
      <c r="R122" s="174">
        <f>Q122*H122</f>
        <v>0</v>
      </c>
      <c r="S122" s="174">
        <v>0</v>
      </c>
      <c r="T122" s="175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76" t="s">
        <v>131</v>
      </c>
      <c r="AT122" s="176" t="s">
        <v>128</v>
      </c>
      <c r="AU122" s="176" t="s">
        <v>80</v>
      </c>
      <c r="AY122" s="17" t="s">
        <v>118</v>
      </c>
      <c r="BE122" s="177">
        <f>IF(N122="základní",J122,0)</f>
        <v>0</v>
      </c>
      <c r="BF122" s="177">
        <f>IF(N122="snížená",J122,0)</f>
        <v>0</v>
      </c>
      <c r="BG122" s="177">
        <f>IF(N122="zákl. přenesená",J122,0)</f>
        <v>0</v>
      </c>
      <c r="BH122" s="177">
        <f>IF(N122="sníž. přenesená",J122,0)</f>
        <v>0</v>
      </c>
      <c r="BI122" s="177">
        <f>IF(N122="nulová",J122,0)</f>
        <v>0</v>
      </c>
      <c r="BJ122" s="17" t="s">
        <v>80</v>
      </c>
      <c r="BK122" s="177">
        <f>ROUND(I122*H122,2)</f>
        <v>0</v>
      </c>
      <c r="BL122" s="17" t="s">
        <v>125</v>
      </c>
      <c r="BM122" s="176" t="s">
        <v>190</v>
      </c>
    </row>
    <row r="123" spans="1:65" s="2" customFormat="1" ht="11.25">
      <c r="A123" s="34"/>
      <c r="B123" s="35"/>
      <c r="C123" s="36"/>
      <c r="D123" s="178" t="s">
        <v>127</v>
      </c>
      <c r="E123" s="36"/>
      <c r="F123" s="179" t="s">
        <v>189</v>
      </c>
      <c r="G123" s="36"/>
      <c r="H123" s="36"/>
      <c r="I123" s="180"/>
      <c r="J123" s="36"/>
      <c r="K123" s="36"/>
      <c r="L123" s="39"/>
      <c r="M123" s="181"/>
      <c r="N123" s="182"/>
      <c r="O123" s="64"/>
      <c r="P123" s="64"/>
      <c r="Q123" s="64"/>
      <c r="R123" s="64"/>
      <c r="S123" s="64"/>
      <c r="T123" s="65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127</v>
      </c>
      <c r="AU123" s="17" t="s">
        <v>80</v>
      </c>
    </row>
    <row r="124" spans="1:65" s="2" customFormat="1" ht="16.5" customHeight="1">
      <c r="A124" s="34"/>
      <c r="B124" s="35"/>
      <c r="C124" s="165" t="s">
        <v>191</v>
      </c>
      <c r="D124" s="165" t="s">
        <v>121</v>
      </c>
      <c r="E124" s="166" t="s">
        <v>192</v>
      </c>
      <c r="F124" s="167" t="s">
        <v>193</v>
      </c>
      <c r="G124" s="168" t="s">
        <v>186</v>
      </c>
      <c r="H124" s="169">
        <v>75</v>
      </c>
      <c r="I124" s="170"/>
      <c r="J124" s="171">
        <f>ROUND(I124*H124,2)</f>
        <v>0</v>
      </c>
      <c r="K124" s="167" t="s">
        <v>19</v>
      </c>
      <c r="L124" s="39"/>
      <c r="M124" s="172" t="s">
        <v>19</v>
      </c>
      <c r="N124" s="173" t="s">
        <v>44</v>
      </c>
      <c r="O124" s="64"/>
      <c r="P124" s="174">
        <f>O124*H124</f>
        <v>0</v>
      </c>
      <c r="Q124" s="174">
        <v>0</v>
      </c>
      <c r="R124" s="174">
        <f>Q124*H124</f>
        <v>0</v>
      </c>
      <c r="S124" s="174">
        <v>0</v>
      </c>
      <c r="T124" s="175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76" t="s">
        <v>125</v>
      </c>
      <c r="AT124" s="176" t="s">
        <v>121</v>
      </c>
      <c r="AU124" s="176" t="s">
        <v>80</v>
      </c>
      <c r="AY124" s="17" t="s">
        <v>118</v>
      </c>
      <c r="BE124" s="177">
        <f>IF(N124="základní",J124,0)</f>
        <v>0</v>
      </c>
      <c r="BF124" s="177">
        <f>IF(N124="snížená",J124,0)</f>
        <v>0</v>
      </c>
      <c r="BG124" s="177">
        <f>IF(N124="zákl. přenesená",J124,0)</f>
        <v>0</v>
      </c>
      <c r="BH124" s="177">
        <f>IF(N124="sníž. přenesená",J124,0)</f>
        <v>0</v>
      </c>
      <c r="BI124" s="177">
        <f>IF(N124="nulová",J124,0)</f>
        <v>0</v>
      </c>
      <c r="BJ124" s="17" t="s">
        <v>80</v>
      </c>
      <c r="BK124" s="177">
        <f>ROUND(I124*H124,2)</f>
        <v>0</v>
      </c>
      <c r="BL124" s="17" t="s">
        <v>125</v>
      </c>
      <c r="BM124" s="176" t="s">
        <v>194</v>
      </c>
    </row>
    <row r="125" spans="1:65" s="2" customFormat="1" ht="11.25">
      <c r="A125" s="34"/>
      <c r="B125" s="35"/>
      <c r="C125" s="36"/>
      <c r="D125" s="178" t="s">
        <v>127</v>
      </c>
      <c r="E125" s="36"/>
      <c r="F125" s="179" t="s">
        <v>193</v>
      </c>
      <c r="G125" s="36"/>
      <c r="H125" s="36"/>
      <c r="I125" s="180"/>
      <c r="J125" s="36"/>
      <c r="K125" s="36"/>
      <c r="L125" s="39"/>
      <c r="M125" s="181"/>
      <c r="N125" s="182"/>
      <c r="O125" s="64"/>
      <c r="P125" s="64"/>
      <c r="Q125" s="64"/>
      <c r="R125" s="64"/>
      <c r="S125" s="64"/>
      <c r="T125" s="65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127</v>
      </c>
      <c r="AU125" s="17" t="s">
        <v>80</v>
      </c>
    </row>
    <row r="126" spans="1:65" s="2" customFormat="1" ht="16.5" customHeight="1">
      <c r="A126" s="34"/>
      <c r="B126" s="35"/>
      <c r="C126" s="183" t="s">
        <v>195</v>
      </c>
      <c r="D126" s="183" t="s">
        <v>128</v>
      </c>
      <c r="E126" s="184" t="s">
        <v>196</v>
      </c>
      <c r="F126" s="185" t="s">
        <v>197</v>
      </c>
      <c r="G126" s="186" t="s">
        <v>186</v>
      </c>
      <c r="H126" s="187">
        <v>75</v>
      </c>
      <c r="I126" s="188"/>
      <c r="J126" s="189">
        <f>ROUND(I126*H126,2)</f>
        <v>0</v>
      </c>
      <c r="K126" s="185" t="s">
        <v>19</v>
      </c>
      <c r="L126" s="190"/>
      <c r="M126" s="191" t="s">
        <v>19</v>
      </c>
      <c r="N126" s="192" t="s">
        <v>44</v>
      </c>
      <c r="O126" s="64"/>
      <c r="P126" s="174">
        <f>O126*H126</f>
        <v>0</v>
      </c>
      <c r="Q126" s="174">
        <v>0</v>
      </c>
      <c r="R126" s="174">
        <f>Q126*H126</f>
        <v>0</v>
      </c>
      <c r="S126" s="174">
        <v>0</v>
      </c>
      <c r="T126" s="175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76" t="s">
        <v>131</v>
      </c>
      <c r="AT126" s="176" t="s">
        <v>128</v>
      </c>
      <c r="AU126" s="176" t="s">
        <v>80</v>
      </c>
      <c r="AY126" s="17" t="s">
        <v>118</v>
      </c>
      <c r="BE126" s="177">
        <f>IF(N126="základní",J126,0)</f>
        <v>0</v>
      </c>
      <c r="BF126" s="177">
        <f>IF(N126="snížená",J126,0)</f>
        <v>0</v>
      </c>
      <c r="BG126" s="177">
        <f>IF(N126="zákl. přenesená",J126,0)</f>
        <v>0</v>
      </c>
      <c r="BH126" s="177">
        <f>IF(N126="sníž. přenesená",J126,0)</f>
        <v>0</v>
      </c>
      <c r="BI126" s="177">
        <f>IF(N126="nulová",J126,0)</f>
        <v>0</v>
      </c>
      <c r="BJ126" s="17" t="s">
        <v>80</v>
      </c>
      <c r="BK126" s="177">
        <f>ROUND(I126*H126,2)</f>
        <v>0</v>
      </c>
      <c r="BL126" s="17" t="s">
        <v>125</v>
      </c>
      <c r="BM126" s="176" t="s">
        <v>198</v>
      </c>
    </row>
    <row r="127" spans="1:65" s="2" customFormat="1" ht="11.25">
      <c r="A127" s="34"/>
      <c r="B127" s="35"/>
      <c r="C127" s="36"/>
      <c r="D127" s="178" t="s">
        <v>127</v>
      </c>
      <c r="E127" s="36"/>
      <c r="F127" s="179" t="s">
        <v>197</v>
      </c>
      <c r="G127" s="36"/>
      <c r="H127" s="36"/>
      <c r="I127" s="180"/>
      <c r="J127" s="36"/>
      <c r="K127" s="36"/>
      <c r="L127" s="39"/>
      <c r="M127" s="181"/>
      <c r="N127" s="182"/>
      <c r="O127" s="64"/>
      <c r="P127" s="64"/>
      <c r="Q127" s="64"/>
      <c r="R127" s="64"/>
      <c r="S127" s="64"/>
      <c r="T127" s="65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127</v>
      </c>
      <c r="AU127" s="17" t="s">
        <v>80</v>
      </c>
    </row>
    <row r="128" spans="1:65" s="2" customFormat="1" ht="16.5" customHeight="1">
      <c r="A128" s="34"/>
      <c r="B128" s="35"/>
      <c r="C128" s="165" t="s">
        <v>199</v>
      </c>
      <c r="D128" s="165" t="s">
        <v>121</v>
      </c>
      <c r="E128" s="166" t="s">
        <v>200</v>
      </c>
      <c r="F128" s="167" t="s">
        <v>201</v>
      </c>
      <c r="G128" s="168" t="s">
        <v>186</v>
      </c>
      <c r="H128" s="169">
        <v>25</v>
      </c>
      <c r="I128" s="170"/>
      <c r="J128" s="171">
        <f>ROUND(I128*H128,2)</f>
        <v>0</v>
      </c>
      <c r="K128" s="167" t="s">
        <v>19</v>
      </c>
      <c r="L128" s="39"/>
      <c r="M128" s="172" t="s">
        <v>19</v>
      </c>
      <c r="N128" s="173" t="s">
        <v>44</v>
      </c>
      <c r="O128" s="64"/>
      <c r="P128" s="174">
        <f>O128*H128</f>
        <v>0</v>
      </c>
      <c r="Q128" s="174">
        <v>0</v>
      </c>
      <c r="R128" s="174">
        <f>Q128*H128</f>
        <v>0</v>
      </c>
      <c r="S128" s="174">
        <v>0</v>
      </c>
      <c r="T128" s="175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76" t="s">
        <v>125</v>
      </c>
      <c r="AT128" s="176" t="s">
        <v>121</v>
      </c>
      <c r="AU128" s="176" t="s">
        <v>80</v>
      </c>
      <c r="AY128" s="17" t="s">
        <v>118</v>
      </c>
      <c r="BE128" s="177">
        <f>IF(N128="základní",J128,0)</f>
        <v>0</v>
      </c>
      <c r="BF128" s="177">
        <f>IF(N128="snížená",J128,0)</f>
        <v>0</v>
      </c>
      <c r="BG128" s="177">
        <f>IF(N128="zákl. přenesená",J128,0)</f>
        <v>0</v>
      </c>
      <c r="BH128" s="177">
        <f>IF(N128="sníž. přenesená",J128,0)</f>
        <v>0</v>
      </c>
      <c r="BI128" s="177">
        <f>IF(N128="nulová",J128,0)</f>
        <v>0</v>
      </c>
      <c r="BJ128" s="17" t="s">
        <v>80</v>
      </c>
      <c r="BK128" s="177">
        <f>ROUND(I128*H128,2)</f>
        <v>0</v>
      </c>
      <c r="BL128" s="17" t="s">
        <v>125</v>
      </c>
      <c r="BM128" s="176" t="s">
        <v>202</v>
      </c>
    </row>
    <row r="129" spans="1:65" s="2" customFormat="1" ht="11.25">
      <c r="A129" s="34"/>
      <c r="B129" s="35"/>
      <c r="C129" s="36"/>
      <c r="D129" s="178" t="s">
        <v>127</v>
      </c>
      <c r="E129" s="36"/>
      <c r="F129" s="179" t="s">
        <v>201</v>
      </c>
      <c r="G129" s="36"/>
      <c r="H129" s="36"/>
      <c r="I129" s="180"/>
      <c r="J129" s="36"/>
      <c r="K129" s="36"/>
      <c r="L129" s="39"/>
      <c r="M129" s="181"/>
      <c r="N129" s="182"/>
      <c r="O129" s="64"/>
      <c r="P129" s="64"/>
      <c r="Q129" s="64"/>
      <c r="R129" s="64"/>
      <c r="S129" s="64"/>
      <c r="T129" s="65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127</v>
      </c>
      <c r="AU129" s="17" t="s">
        <v>80</v>
      </c>
    </row>
    <row r="130" spans="1:65" s="2" customFormat="1" ht="16.5" customHeight="1">
      <c r="A130" s="34"/>
      <c r="B130" s="35"/>
      <c r="C130" s="183" t="s">
        <v>203</v>
      </c>
      <c r="D130" s="183" t="s">
        <v>128</v>
      </c>
      <c r="E130" s="184" t="s">
        <v>204</v>
      </c>
      <c r="F130" s="185" t="s">
        <v>205</v>
      </c>
      <c r="G130" s="186" t="s">
        <v>186</v>
      </c>
      <c r="H130" s="187">
        <v>25</v>
      </c>
      <c r="I130" s="188"/>
      <c r="J130" s="189">
        <f>ROUND(I130*H130,2)</f>
        <v>0</v>
      </c>
      <c r="K130" s="185" t="s">
        <v>19</v>
      </c>
      <c r="L130" s="190"/>
      <c r="M130" s="191" t="s">
        <v>19</v>
      </c>
      <c r="N130" s="192" t="s">
        <v>44</v>
      </c>
      <c r="O130" s="64"/>
      <c r="P130" s="174">
        <f>O130*H130</f>
        <v>0</v>
      </c>
      <c r="Q130" s="174">
        <v>0</v>
      </c>
      <c r="R130" s="174">
        <f>Q130*H130</f>
        <v>0</v>
      </c>
      <c r="S130" s="174">
        <v>0</v>
      </c>
      <c r="T130" s="175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76" t="s">
        <v>131</v>
      </c>
      <c r="AT130" s="176" t="s">
        <v>128</v>
      </c>
      <c r="AU130" s="176" t="s">
        <v>80</v>
      </c>
      <c r="AY130" s="17" t="s">
        <v>118</v>
      </c>
      <c r="BE130" s="177">
        <f>IF(N130="základní",J130,0)</f>
        <v>0</v>
      </c>
      <c r="BF130" s="177">
        <f>IF(N130="snížená",J130,0)</f>
        <v>0</v>
      </c>
      <c r="BG130" s="177">
        <f>IF(N130="zákl. přenesená",J130,0)</f>
        <v>0</v>
      </c>
      <c r="BH130" s="177">
        <f>IF(N130="sníž. přenesená",J130,0)</f>
        <v>0</v>
      </c>
      <c r="BI130" s="177">
        <f>IF(N130="nulová",J130,0)</f>
        <v>0</v>
      </c>
      <c r="BJ130" s="17" t="s">
        <v>80</v>
      </c>
      <c r="BK130" s="177">
        <f>ROUND(I130*H130,2)</f>
        <v>0</v>
      </c>
      <c r="BL130" s="17" t="s">
        <v>125</v>
      </c>
      <c r="BM130" s="176" t="s">
        <v>206</v>
      </c>
    </row>
    <row r="131" spans="1:65" s="2" customFormat="1" ht="11.25">
      <c r="A131" s="34"/>
      <c r="B131" s="35"/>
      <c r="C131" s="36"/>
      <c r="D131" s="178" t="s">
        <v>127</v>
      </c>
      <c r="E131" s="36"/>
      <c r="F131" s="179" t="s">
        <v>205</v>
      </c>
      <c r="G131" s="36"/>
      <c r="H131" s="36"/>
      <c r="I131" s="180"/>
      <c r="J131" s="36"/>
      <c r="K131" s="36"/>
      <c r="L131" s="39"/>
      <c r="M131" s="181"/>
      <c r="N131" s="182"/>
      <c r="O131" s="64"/>
      <c r="P131" s="64"/>
      <c r="Q131" s="64"/>
      <c r="R131" s="64"/>
      <c r="S131" s="64"/>
      <c r="T131" s="65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127</v>
      </c>
      <c r="AU131" s="17" t="s">
        <v>80</v>
      </c>
    </row>
    <row r="132" spans="1:65" s="2" customFormat="1" ht="16.5" customHeight="1">
      <c r="A132" s="34"/>
      <c r="B132" s="35"/>
      <c r="C132" s="165" t="s">
        <v>7</v>
      </c>
      <c r="D132" s="165" t="s">
        <v>121</v>
      </c>
      <c r="E132" s="166" t="s">
        <v>207</v>
      </c>
      <c r="F132" s="167" t="s">
        <v>208</v>
      </c>
      <c r="G132" s="168" t="s">
        <v>186</v>
      </c>
      <c r="H132" s="169">
        <v>25</v>
      </c>
      <c r="I132" s="170"/>
      <c r="J132" s="171">
        <f>ROUND(I132*H132,2)</f>
        <v>0</v>
      </c>
      <c r="K132" s="167" t="s">
        <v>19</v>
      </c>
      <c r="L132" s="39"/>
      <c r="M132" s="172" t="s">
        <v>19</v>
      </c>
      <c r="N132" s="173" t="s">
        <v>44</v>
      </c>
      <c r="O132" s="64"/>
      <c r="P132" s="174">
        <f>O132*H132</f>
        <v>0</v>
      </c>
      <c r="Q132" s="174">
        <v>0</v>
      </c>
      <c r="R132" s="174">
        <f>Q132*H132</f>
        <v>0</v>
      </c>
      <c r="S132" s="174">
        <v>0</v>
      </c>
      <c r="T132" s="175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76" t="s">
        <v>125</v>
      </c>
      <c r="AT132" s="176" t="s">
        <v>121</v>
      </c>
      <c r="AU132" s="176" t="s">
        <v>80</v>
      </c>
      <c r="AY132" s="17" t="s">
        <v>118</v>
      </c>
      <c r="BE132" s="177">
        <f>IF(N132="základní",J132,0)</f>
        <v>0</v>
      </c>
      <c r="BF132" s="177">
        <f>IF(N132="snížená",J132,0)</f>
        <v>0</v>
      </c>
      <c r="BG132" s="177">
        <f>IF(N132="zákl. přenesená",J132,0)</f>
        <v>0</v>
      </c>
      <c r="BH132" s="177">
        <f>IF(N132="sníž. přenesená",J132,0)</f>
        <v>0</v>
      </c>
      <c r="BI132" s="177">
        <f>IF(N132="nulová",J132,0)</f>
        <v>0</v>
      </c>
      <c r="BJ132" s="17" t="s">
        <v>80</v>
      </c>
      <c r="BK132" s="177">
        <f>ROUND(I132*H132,2)</f>
        <v>0</v>
      </c>
      <c r="BL132" s="17" t="s">
        <v>125</v>
      </c>
      <c r="BM132" s="176" t="s">
        <v>209</v>
      </c>
    </row>
    <row r="133" spans="1:65" s="2" customFormat="1" ht="11.25">
      <c r="A133" s="34"/>
      <c r="B133" s="35"/>
      <c r="C133" s="36"/>
      <c r="D133" s="178" t="s">
        <v>127</v>
      </c>
      <c r="E133" s="36"/>
      <c r="F133" s="179" t="s">
        <v>208</v>
      </c>
      <c r="G133" s="36"/>
      <c r="H133" s="36"/>
      <c r="I133" s="180"/>
      <c r="J133" s="36"/>
      <c r="K133" s="36"/>
      <c r="L133" s="39"/>
      <c r="M133" s="181"/>
      <c r="N133" s="182"/>
      <c r="O133" s="64"/>
      <c r="P133" s="64"/>
      <c r="Q133" s="64"/>
      <c r="R133" s="64"/>
      <c r="S133" s="64"/>
      <c r="T133" s="65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127</v>
      </c>
      <c r="AU133" s="17" t="s">
        <v>80</v>
      </c>
    </row>
    <row r="134" spans="1:65" s="2" customFormat="1" ht="16.5" customHeight="1">
      <c r="A134" s="34"/>
      <c r="B134" s="35"/>
      <c r="C134" s="183" t="s">
        <v>210</v>
      </c>
      <c r="D134" s="183" t="s">
        <v>128</v>
      </c>
      <c r="E134" s="184" t="s">
        <v>211</v>
      </c>
      <c r="F134" s="185" t="s">
        <v>212</v>
      </c>
      <c r="G134" s="186" t="s">
        <v>186</v>
      </c>
      <c r="H134" s="187">
        <v>25</v>
      </c>
      <c r="I134" s="188"/>
      <c r="J134" s="189">
        <f>ROUND(I134*H134,2)</f>
        <v>0</v>
      </c>
      <c r="K134" s="185" t="s">
        <v>19</v>
      </c>
      <c r="L134" s="190"/>
      <c r="M134" s="191" t="s">
        <v>19</v>
      </c>
      <c r="N134" s="192" t="s">
        <v>44</v>
      </c>
      <c r="O134" s="64"/>
      <c r="P134" s="174">
        <f>O134*H134</f>
        <v>0</v>
      </c>
      <c r="Q134" s="174">
        <v>0</v>
      </c>
      <c r="R134" s="174">
        <f>Q134*H134</f>
        <v>0</v>
      </c>
      <c r="S134" s="174">
        <v>0</v>
      </c>
      <c r="T134" s="175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76" t="s">
        <v>131</v>
      </c>
      <c r="AT134" s="176" t="s">
        <v>128</v>
      </c>
      <c r="AU134" s="176" t="s">
        <v>80</v>
      </c>
      <c r="AY134" s="17" t="s">
        <v>118</v>
      </c>
      <c r="BE134" s="177">
        <f>IF(N134="základní",J134,0)</f>
        <v>0</v>
      </c>
      <c r="BF134" s="177">
        <f>IF(N134="snížená",J134,0)</f>
        <v>0</v>
      </c>
      <c r="BG134" s="177">
        <f>IF(N134="zákl. přenesená",J134,0)</f>
        <v>0</v>
      </c>
      <c r="BH134" s="177">
        <f>IF(N134="sníž. přenesená",J134,0)</f>
        <v>0</v>
      </c>
      <c r="BI134" s="177">
        <f>IF(N134="nulová",J134,0)</f>
        <v>0</v>
      </c>
      <c r="BJ134" s="17" t="s">
        <v>80</v>
      </c>
      <c r="BK134" s="177">
        <f>ROUND(I134*H134,2)</f>
        <v>0</v>
      </c>
      <c r="BL134" s="17" t="s">
        <v>125</v>
      </c>
      <c r="BM134" s="176" t="s">
        <v>213</v>
      </c>
    </row>
    <row r="135" spans="1:65" s="2" customFormat="1" ht="11.25">
      <c r="A135" s="34"/>
      <c r="B135" s="35"/>
      <c r="C135" s="36"/>
      <c r="D135" s="178" t="s">
        <v>127</v>
      </c>
      <c r="E135" s="36"/>
      <c r="F135" s="179" t="s">
        <v>212</v>
      </c>
      <c r="G135" s="36"/>
      <c r="H135" s="36"/>
      <c r="I135" s="180"/>
      <c r="J135" s="36"/>
      <c r="K135" s="36"/>
      <c r="L135" s="39"/>
      <c r="M135" s="181"/>
      <c r="N135" s="182"/>
      <c r="O135" s="64"/>
      <c r="P135" s="64"/>
      <c r="Q135" s="64"/>
      <c r="R135" s="64"/>
      <c r="S135" s="64"/>
      <c r="T135" s="65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127</v>
      </c>
      <c r="AU135" s="17" t="s">
        <v>80</v>
      </c>
    </row>
    <row r="136" spans="1:65" s="2" customFormat="1" ht="16.5" customHeight="1">
      <c r="A136" s="34"/>
      <c r="B136" s="35"/>
      <c r="C136" s="165" t="s">
        <v>214</v>
      </c>
      <c r="D136" s="165" t="s">
        <v>121</v>
      </c>
      <c r="E136" s="166" t="s">
        <v>215</v>
      </c>
      <c r="F136" s="167" t="s">
        <v>216</v>
      </c>
      <c r="G136" s="168" t="s">
        <v>217</v>
      </c>
      <c r="H136" s="169">
        <v>30</v>
      </c>
      <c r="I136" s="170"/>
      <c r="J136" s="171">
        <f>ROUND(I136*H136,2)</f>
        <v>0</v>
      </c>
      <c r="K136" s="167" t="s">
        <v>19</v>
      </c>
      <c r="L136" s="39"/>
      <c r="M136" s="172" t="s">
        <v>19</v>
      </c>
      <c r="N136" s="173" t="s">
        <v>44</v>
      </c>
      <c r="O136" s="64"/>
      <c r="P136" s="174">
        <f>O136*H136</f>
        <v>0</v>
      </c>
      <c r="Q136" s="174">
        <v>0</v>
      </c>
      <c r="R136" s="174">
        <f>Q136*H136</f>
        <v>0</v>
      </c>
      <c r="S136" s="174">
        <v>0</v>
      </c>
      <c r="T136" s="175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76" t="s">
        <v>125</v>
      </c>
      <c r="AT136" s="176" t="s">
        <v>121</v>
      </c>
      <c r="AU136" s="176" t="s">
        <v>80</v>
      </c>
      <c r="AY136" s="17" t="s">
        <v>118</v>
      </c>
      <c r="BE136" s="177">
        <f>IF(N136="základní",J136,0)</f>
        <v>0</v>
      </c>
      <c r="BF136" s="177">
        <f>IF(N136="snížená",J136,0)</f>
        <v>0</v>
      </c>
      <c r="BG136" s="177">
        <f>IF(N136="zákl. přenesená",J136,0)</f>
        <v>0</v>
      </c>
      <c r="BH136" s="177">
        <f>IF(N136="sníž. přenesená",J136,0)</f>
        <v>0</v>
      </c>
      <c r="BI136" s="177">
        <f>IF(N136="nulová",J136,0)</f>
        <v>0</v>
      </c>
      <c r="BJ136" s="17" t="s">
        <v>80</v>
      </c>
      <c r="BK136" s="177">
        <f>ROUND(I136*H136,2)</f>
        <v>0</v>
      </c>
      <c r="BL136" s="17" t="s">
        <v>125</v>
      </c>
      <c r="BM136" s="176" t="s">
        <v>218</v>
      </c>
    </row>
    <row r="137" spans="1:65" s="2" customFormat="1" ht="11.25">
      <c r="A137" s="34"/>
      <c r="B137" s="35"/>
      <c r="C137" s="36"/>
      <c r="D137" s="178" t="s">
        <v>127</v>
      </c>
      <c r="E137" s="36"/>
      <c r="F137" s="179" t="s">
        <v>219</v>
      </c>
      <c r="G137" s="36"/>
      <c r="H137" s="36"/>
      <c r="I137" s="180"/>
      <c r="J137" s="36"/>
      <c r="K137" s="36"/>
      <c r="L137" s="39"/>
      <c r="M137" s="181"/>
      <c r="N137" s="182"/>
      <c r="O137" s="64"/>
      <c r="P137" s="64"/>
      <c r="Q137" s="64"/>
      <c r="R137" s="64"/>
      <c r="S137" s="64"/>
      <c r="T137" s="65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127</v>
      </c>
      <c r="AU137" s="17" t="s">
        <v>80</v>
      </c>
    </row>
    <row r="138" spans="1:65" s="2" customFormat="1" ht="16.5" customHeight="1">
      <c r="A138" s="34"/>
      <c r="B138" s="35"/>
      <c r="C138" s="183" t="s">
        <v>220</v>
      </c>
      <c r="D138" s="183" t="s">
        <v>128</v>
      </c>
      <c r="E138" s="184" t="s">
        <v>221</v>
      </c>
      <c r="F138" s="185" t="s">
        <v>222</v>
      </c>
      <c r="G138" s="186" t="s">
        <v>217</v>
      </c>
      <c r="H138" s="187">
        <v>30</v>
      </c>
      <c r="I138" s="188"/>
      <c r="J138" s="189">
        <f>ROUND(I138*H138,2)</f>
        <v>0</v>
      </c>
      <c r="K138" s="185" t="s">
        <v>19</v>
      </c>
      <c r="L138" s="190"/>
      <c r="M138" s="191" t="s">
        <v>19</v>
      </c>
      <c r="N138" s="192" t="s">
        <v>44</v>
      </c>
      <c r="O138" s="64"/>
      <c r="P138" s="174">
        <f>O138*H138</f>
        <v>0</v>
      </c>
      <c r="Q138" s="174">
        <v>0</v>
      </c>
      <c r="R138" s="174">
        <f>Q138*H138</f>
        <v>0</v>
      </c>
      <c r="S138" s="174">
        <v>0</v>
      </c>
      <c r="T138" s="175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76" t="s">
        <v>131</v>
      </c>
      <c r="AT138" s="176" t="s">
        <v>128</v>
      </c>
      <c r="AU138" s="176" t="s">
        <v>80</v>
      </c>
      <c r="AY138" s="17" t="s">
        <v>118</v>
      </c>
      <c r="BE138" s="177">
        <f>IF(N138="základní",J138,0)</f>
        <v>0</v>
      </c>
      <c r="BF138" s="177">
        <f>IF(N138="snížená",J138,0)</f>
        <v>0</v>
      </c>
      <c r="BG138" s="177">
        <f>IF(N138="zákl. přenesená",J138,0)</f>
        <v>0</v>
      </c>
      <c r="BH138" s="177">
        <f>IF(N138="sníž. přenesená",J138,0)</f>
        <v>0</v>
      </c>
      <c r="BI138" s="177">
        <f>IF(N138="nulová",J138,0)</f>
        <v>0</v>
      </c>
      <c r="BJ138" s="17" t="s">
        <v>80</v>
      </c>
      <c r="BK138" s="177">
        <f>ROUND(I138*H138,2)</f>
        <v>0</v>
      </c>
      <c r="BL138" s="17" t="s">
        <v>125</v>
      </c>
      <c r="BM138" s="176" t="s">
        <v>223</v>
      </c>
    </row>
    <row r="139" spans="1:65" s="2" customFormat="1" ht="11.25">
      <c r="A139" s="34"/>
      <c r="B139" s="35"/>
      <c r="C139" s="36"/>
      <c r="D139" s="178" t="s">
        <v>127</v>
      </c>
      <c r="E139" s="36"/>
      <c r="F139" s="179" t="s">
        <v>222</v>
      </c>
      <c r="G139" s="36"/>
      <c r="H139" s="36"/>
      <c r="I139" s="180"/>
      <c r="J139" s="36"/>
      <c r="K139" s="36"/>
      <c r="L139" s="39"/>
      <c r="M139" s="181"/>
      <c r="N139" s="182"/>
      <c r="O139" s="64"/>
      <c r="P139" s="64"/>
      <c r="Q139" s="64"/>
      <c r="R139" s="64"/>
      <c r="S139" s="64"/>
      <c r="T139" s="65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127</v>
      </c>
      <c r="AU139" s="17" t="s">
        <v>80</v>
      </c>
    </row>
    <row r="140" spans="1:65" s="11" customFormat="1" ht="25.9" customHeight="1">
      <c r="B140" s="151"/>
      <c r="C140" s="152"/>
      <c r="D140" s="153" t="s">
        <v>72</v>
      </c>
      <c r="E140" s="154" t="s">
        <v>224</v>
      </c>
      <c r="F140" s="154" t="s">
        <v>225</v>
      </c>
      <c r="G140" s="152"/>
      <c r="H140" s="152"/>
      <c r="I140" s="155"/>
      <c r="J140" s="156">
        <f>BK140</f>
        <v>0</v>
      </c>
      <c r="K140" s="152"/>
      <c r="L140" s="157"/>
      <c r="M140" s="158"/>
      <c r="N140" s="159"/>
      <c r="O140" s="159"/>
      <c r="P140" s="160">
        <f>SUM(P141:P158)</f>
        <v>0</v>
      </c>
      <c r="Q140" s="159"/>
      <c r="R140" s="160">
        <f>SUM(R141:R158)</f>
        <v>0</v>
      </c>
      <c r="S140" s="159"/>
      <c r="T140" s="161">
        <f>SUM(T141:T158)</f>
        <v>0</v>
      </c>
      <c r="AR140" s="162" t="s">
        <v>82</v>
      </c>
      <c r="AT140" s="163" t="s">
        <v>72</v>
      </c>
      <c r="AU140" s="163" t="s">
        <v>35</v>
      </c>
      <c r="AY140" s="162" t="s">
        <v>118</v>
      </c>
      <c r="BK140" s="164">
        <f>SUM(BK141:BK158)</f>
        <v>0</v>
      </c>
    </row>
    <row r="141" spans="1:65" s="2" customFormat="1" ht="16.5" customHeight="1">
      <c r="A141" s="34"/>
      <c r="B141" s="35"/>
      <c r="C141" s="165" t="s">
        <v>226</v>
      </c>
      <c r="D141" s="165" t="s">
        <v>121</v>
      </c>
      <c r="E141" s="166" t="s">
        <v>227</v>
      </c>
      <c r="F141" s="167" t="s">
        <v>228</v>
      </c>
      <c r="G141" s="168" t="s">
        <v>124</v>
      </c>
      <c r="H141" s="169">
        <v>1</v>
      </c>
      <c r="I141" s="170"/>
      <c r="J141" s="171">
        <f>ROUND(I141*H141,2)</f>
        <v>0</v>
      </c>
      <c r="K141" s="167" t="s">
        <v>19</v>
      </c>
      <c r="L141" s="39"/>
      <c r="M141" s="172" t="s">
        <v>19</v>
      </c>
      <c r="N141" s="173" t="s">
        <v>44</v>
      </c>
      <c r="O141" s="64"/>
      <c r="P141" s="174">
        <f>O141*H141</f>
        <v>0</v>
      </c>
      <c r="Q141" s="174">
        <v>0</v>
      </c>
      <c r="R141" s="174">
        <f>Q141*H141</f>
        <v>0</v>
      </c>
      <c r="S141" s="174">
        <v>0</v>
      </c>
      <c r="T141" s="175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76" t="s">
        <v>125</v>
      </c>
      <c r="AT141" s="176" t="s">
        <v>121</v>
      </c>
      <c r="AU141" s="176" t="s">
        <v>80</v>
      </c>
      <c r="AY141" s="17" t="s">
        <v>118</v>
      </c>
      <c r="BE141" s="177">
        <f>IF(N141="základní",J141,0)</f>
        <v>0</v>
      </c>
      <c r="BF141" s="177">
        <f>IF(N141="snížená",J141,0)</f>
        <v>0</v>
      </c>
      <c r="BG141" s="177">
        <f>IF(N141="zákl. přenesená",J141,0)</f>
        <v>0</v>
      </c>
      <c r="BH141" s="177">
        <f>IF(N141="sníž. přenesená",J141,0)</f>
        <v>0</v>
      </c>
      <c r="BI141" s="177">
        <f>IF(N141="nulová",J141,0)</f>
        <v>0</v>
      </c>
      <c r="BJ141" s="17" t="s">
        <v>80</v>
      </c>
      <c r="BK141" s="177">
        <f>ROUND(I141*H141,2)</f>
        <v>0</v>
      </c>
      <c r="BL141" s="17" t="s">
        <v>125</v>
      </c>
      <c r="BM141" s="176" t="s">
        <v>229</v>
      </c>
    </row>
    <row r="142" spans="1:65" s="2" customFormat="1" ht="11.25">
      <c r="A142" s="34"/>
      <c r="B142" s="35"/>
      <c r="C142" s="36"/>
      <c r="D142" s="178" t="s">
        <v>127</v>
      </c>
      <c r="E142" s="36"/>
      <c r="F142" s="179" t="s">
        <v>230</v>
      </c>
      <c r="G142" s="36"/>
      <c r="H142" s="36"/>
      <c r="I142" s="180"/>
      <c r="J142" s="36"/>
      <c r="K142" s="36"/>
      <c r="L142" s="39"/>
      <c r="M142" s="181"/>
      <c r="N142" s="182"/>
      <c r="O142" s="64"/>
      <c r="P142" s="64"/>
      <c r="Q142" s="64"/>
      <c r="R142" s="64"/>
      <c r="S142" s="64"/>
      <c r="T142" s="65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127</v>
      </c>
      <c r="AU142" s="17" t="s">
        <v>80</v>
      </c>
    </row>
    <row r="143" spans="1:65" s="2" customFormat="1" ht="16.5" customHeight="1">
      <c r="A143" s="34"/>
      <c r="B143" s="35"/>
      <c r="C143" s="165" t="s">
        <v>231</v>
      </c>
      <c r="D143" s="165" t="s">
        <v>121</v>
      </c>
      <c r="E143" s="166" t="s">
        <v>232</v>
      </c>
      <c r="F143" s="167" t="s">
        <v>233</v>
      </c>
      <c r="G143" s="168" t="s">
        <v>217</v>
      </c>
      <c r="H143" s="169">
        <v>351.6</v>
      </c>
      <c r="I143" s="170"/>
      <c r="J143" s="171">
        <f>ROUND(I143*H143,2)</f>
        <v>0</v>
      </c>
      <c r="K143" s="167" t="s">
        <v>19</v>
      </c>
      <c r="L143" s="39"/>
      <c r="M143" s="172" t="s">
        <v>19</v>
      </c>
      <c r="N143" s="173" t="s">
        <v>44</v>
      </c>
      <c r="O143" s="64"/>
      <c r="P143" s="174">
        <f>O143*H143</f>
        <v>0</v>
      </c>
      <c r="Q143" s="174">
        <v>0</v>
      </c>
      <c r="R143" s="174">
        <f>Q143*H143</f>
        <v>0</v>
      </c>
      <c r="S143" s="174">
        <v>0</v>
      </c>
      <c r="T143" s="175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76" t="s">
        <v>125</v>
      </c>
      <c r="AT143" s="176" t="s">
        <v>121</v>
      </c>
      <c r="AU143" s="176" t="s">
        <v>80</v>
      </c>
      <c r="AY143" s="17" t="s">
        <v>118</v>
      </c>
      <c r="BE143" s="177">
        <f>IF(N143="základní",J143,0)</f>
        <v>0</v>
      </c>
      <c r="BF143" s="177">
        <f>IF(N143="snížená",J143,0)</f>
        <v>0</v>
      </c>
      <c r="BG143" s="177">
        <f>IF(N143="zákl. přenesená",J143,0)</f>
        <v>0</v>
      </c>
      <c r="BH143" s="177">
        <f>IF(N143="sníž. přenesená",J143,0)</f>
        <v>0</v>
      </c>
      <c r="BI143" s="177">
        <f>IF(N143="nulová",J143,0)</f>
        <v>0</v>
      </c>
      <c r="BJ143" s="17" t="s">
        <v>80</v>
      </c>
      <c r="BK143" s="177">
        <f>ROUND(I143*H143,2)</f>
        <v>0</v>
      </c>
      <c r="BL143" s="17" t="s">
        <v>125</v>
      </c>
      <c r="BM143" s="176" t="s">
        <v>234</v>
      </c>
    </row>
    <row r="144" spans="1:65" s="2" customFormat="1" ht="11.25">
      <c r="A144" s="34"/>
      <c r="B144" s="35"/>
      <c r="C144" s="36"/>
      <c r="D144" s="178" t="s">
        <v>127</v>
      </c>
      <c r="E144" s="36"/>
      <c r="F144" s="179" t="s">
        <v>233</v>
      </c>
      <c r="G144" s="36"/>
      <c r="H144" s="36"/>
      <c r="I144" s="180"/>
      <c r="J144" s="36"/>
      <c r="K144" s="36"/>
      <c r="L144" s="39"/>
      <c r="M144" s="181"/>
      <c r="N144" s="182"/>
      <c r="O144" s="64"/>
      <c r="P144" s="64"/>
      <c r="Q144" s="64"/>
      <c r="R144" s="64"/>
      <c r="S144" s="64"/>
      <c r="T144" s="65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127</v>
      </c>
      <c r="AU144" s="17" t="s">
        <v>80</v>
      </c>
    </row>
    <row r="145" spans="1:65" s="2" customFormat="1" ht="16.5" customHeight="1">
      <c r="A145" s="34"/>
      <c r="B145" s="35"/>
      <c r="C145" s="165" t="s">
        <v>235</v>
      </c>
      <c r="D145" s="165" t="s">
        <v>121</v>
      </c>
      <c r="E145" s="166" t="s">
        <v>236</v>
      </c>
      <c r="F145" s="167" t="s">
        <v>237</v>
      </c>
      <c r="G145" s="168" t="s">
        <v>217</v>
      </c>
      <c r="H145" s="169">
        <v>200</v>
      </c>
      <c r="I145" s="170"/>
      <c r="J145" s="171">
        <f>ROUND(I145*H145,2)</f>
        <v>0</v>
      </c>
      <c r="K145" s="167" t="s">
        <v>19</v>
      </c>
      <c r="L145" s="39"/>
      <c r="M145" s="172" t="s">
        <v>19</v>
      </c>
      <c r="N145" s="173" t="s">
        <v>44</v>
      </c>
      <c r="O145" s="64"/>
      <c r="P145" s="174">
        <f>O145*H145</f>
        <v>0</v>
      </c>
      <c r="Q145" s="174">
        <v>0</v>
      </c>
      <c r="R145" s="174">
        <f>Q145*H145</f>
        <v>0</v>
      </c>
      <c r="S145" s="174">
        <v>0</v>
      </c>
      <c r="T145" s="175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76" t="s">
        <v>125</v>
      </c>
      <c r="AT145" s="176" t="s">
        <v>121</v>
      </c>
      <c r="AU145" s="176" t="s">
        <v>80</v>
      </c>
      <c r="AY145" s="17" t="s">
        <v>118</v>
      </c>
      <c r="BE145" s="177">
        <f>IF(N145="základní",J145,0)</f>
        <v>0</v>
      </c>
      <c r="BF145" s="177">
        <f>IF(N145="snížená",J145,0)</f>
        <v>0</v>
      </c>
      <c r="BG145" s="177">
        <f>IF(N145="zákl. přenesená",J145,0)</f>
        <v>0</v>
      </c>
      <c r="BH145" s="177">
        <f>IF(N145="sníž. přenesená",J145,0)</f>
        <v>0</v>
      </c>
      <c r="BI145" s="177">
        <f>IF(N145="nulová",J145,0)</f>
        <v>0</v>
      </c>
      <c r="BJ145" s="17" t="s">
        <v>80</v>
      </c>
      <c r="BK145" s="177">
        <f>ROUND(I145*H145,2)</f>
        <v>0</v>
      </c>
      <c r="BL145" s="17" t="s">
        <v>125</v>
      </c>
      <c r="BM145" s="176" t="s">
        <v>238</v>
      </c>
    </row>
    <row r="146" spans="1:65" s="2" customFormat="1" ht="11.25">
      <c r="A146" s="34"/>
      <c r="B146" s="35"/>
      <c r="C146" s="36"/>
      <c r="D146" s="178" t="s">
        <v>127</v>
      </c>
      <c r="E146" s="36"/>
      <c r="F146" s="179" t="s">
        <v>237</v>
      </c>
      <c r="G146" s="36"/>
      <c r="H146" s="36"/>
      <c r="I146" s="180"/>
      <c r="J146" s="36"/>
      <c r="K146" s="36"/>
      <c r="L146" s="39"/>
      <c r="M146" s="181"/>
      <c r="N146" s="182"/>
      <c r="O146" s="64"/>
      <c r="P146" s="64"/>
      <c r="Q146" s="64"/>
      <c r="R146" s="64"/>
      <c r="S146" s="64"/>
      <c r="T146" s="65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127</v>
      </c>
      <c r="AU146" s="17" t="s">
        <v>80</v>
      </c>
    </row>
    <row r="147" spans="1:65" s="2" customFormat="1" ht="16.5" customHeight="1">
      <c r="A147" s="34"/>
      <c r="B147" s="35"/>
      <c r="C147" s="165" t="s">
        <v>239</v>
      </c>
      <c r="D147" s="165" t="s">
        <v>121</v>
      </c>
      <c r="E147" s="166" t="s">
        <v>240</v>
      </c>
      <c r="F147" s="167" t="s">
        <v>241</v>
      </c>
      <c r="G147" s="168" t="s">
        <v>124</v>
      </c>
      <c r="H147" s="169">
        <v>1</v>
      </c>
      <c r="I147" s="170"/>
      <c r="J147" s="171">
        <f>ROUND(I147*H147,2)</f>
        <v>0</v>
      </c>
      <c r="K147" s="167" t="s">
        <v>19</v>
      </c>
      <c r="L147" s="39"/>
      <c r="M147" s="172" t="s">
        <v>19</v>
      </c>
      <c r="N147" s="173" t="s">
        <v>44</v>
      </c>
      <c r="O147" s="64"/>
      <c r="P147" s="174">
        <f>O147*H147</f>
        <v>0</v>
      </c>
      <c r="Q147" s="174">
        <v>0</v>
      </c>
      <c r="R147" s="174">
        <f>Q147*H147</f>
        <v>0</v>
      </c>
      <c r="S147" s="174">
        <v>0</v>
      </c>
      <c r="T147" s="175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76" t="s">
        <v>125</v>
      </c>
      <c r="AT147" s="176" t="s">
        <v>121</v>
      </c>
      <c r="AU147" s="176" t="s">
        <v>80</v>
      </c>
      <c r="AY147" s="17" t="s">
        <v>118</v>
      </c>
      <c r="BE147" s="177">
        <f>IF(N147="základní",J147,0)</f>
        <v>0</v>
      </c>
      <c r="BF147" s="177">
        <f>IF(N147="snížená",J147,0)</f>
        <v>0</v>
      </c>
      <c r="BG147" s="177">
        <f>IF(N147="zákl. přenesená",J147,0)</f>
        <v>0</v>
      </c>
      <c r="BH147" s="177">
        <f>IF(N147="sníž. přenesená",J147,0)</f>
        <v>0</v>
      </c>
      <c r="BI147" s="177">
        <f>IF(N147="nulová",J147,0)</f>
        <v>0</v>
      </c>
      <c r="BJ147" s="17" t="s">
        <v>80</v>
      </c>
      <c r="BK147" s="177">
        <f>ROUND(I147*H147,2)</f>
        <v>0</v>
      </c>
      <c r="BL147" s="17" t="s">
        <v>125</v>
      </c>
      <c r="BM147" s="176" t="s">
        <v>242</v>
      </c>
    </row>
    <row r="148" spans="1:65" s="2" customFormat="1" ht="11.25">
      <c r="A148" s="34"/>
      <c r="B148" s="35"/>
      <c r="C148" s="36"/>
      <c r="D148" s="178" t="s">
        <v>127</v>
      </c>
      <c r="E148" s="36"/>
      <c r="F148" s="179" t="s">
        <v>243</v>
      </c>
      <c r="G148" s="36"/>
      <c r="H148" s="36"/>
      <c r="I148" s="180"/>
      <c r="J148" s="36"/>
      <c r="K148" s="36"/>
      <c r="L148" s="39"/>
      <c r="M148" s="181"/>
      <c r="N148" s="182"/>
      <c r="O148" s="64"/>
      <c r="P148" s="64"/>
      <c r="Q148" s="64"/>
      <c r="R148" s="64"/>
      <c r="S148" s="64"/>
      <c r="T148" s="65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127</v>
      </c>
      <c r="AU148" s="17" t="s">
        <v>80</v>
      </c>
    </row>
    <row r="149" spans="1:65" s="2" customFormat="1" ht="16.5" customHeight="1">
      <c r="A149" s="34"/>
      <c r="B149" s="35"/>
      <c r="C149" s="165" t="s">
        <v>244</v>
      </c>
      <c r="D149" s="165" t="s">
        <v>121</v>
      </c>
      <c r="E149" s="166" t="s">
        <v>245</v>
      </c>
      <c r="F149" s="167" t="s">
        <v>246</v>
      </c>
      <c r="G149" s="168" t="s">
        <v>124</v>
      </c>
      <c r="H149" s="169">
        <v>1</v>
      </c>
      <c r="I149" s="170"/>
      <c r="J149" s="171">
        <f>ROUND(I149*H149,2)</f>
        <v>0</v>
      </c>
      <c r="K149" s="167" t="s">
        <v>19</v>
      </c>
      <c r="L149" s="39"/>
      <c r="M149" s="172" t="s">
        <v>19</v>
      </c>
      <c r="N149" s="173" t="s">
        <v>44</v>
      </c>
      <c r="O149" s="64"/>
      <c r="P149" s="174">
        <f>O149*H149</f>
        <v>0</v>
      </c>
      <c r="Q149" s="174">
        <v>0</v>
      </c>
      <c r="R149" s="174">
        <f>Q149*H149</f>
        <v>0</v>
      </c>
      <c r="S149" s="174">
        <v>0</v>
      </c>
      <c r="T149" s="175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76" t="s">
        <v>125</v>
      </c>
      <c r="AT149" s="176" t="s">
        <v>121</v>
      </c>
      <c r="AU149" s="176" t="s">
        <v>80</v>
      </c>
      <c r="AY149" s="17" t="s">
        <v>118</v>
      </c>
      <c r="BE149" s="177">
        <f>IF(N149="základní",J149,0)</f>
        <v>0</v>
      </c>
      <c r="BF149" s="177">
        <f>IF(N149="snížená",J149,0)</f>
        <v>0</v>
      </c>
      <c r="BG149" s="177">
        <f>IF(N149="zákl. přenesená",J149,0)</f>
        <v>0</v>
      </c>
      <c r="BH149" s="177">
        <f>IF(N149="sníž. přenesená",J149,0)</f>
        <v>0</v>
      </c>
      <c r="BI149" s="177">
        <f>IF(N149="nulová",J149,0)</f>
        <v>0</v>
      </c>
      <c r="BJ149" s="17" t="s">
        <v>80</v>
      </c>
      <c r="BK149" s="177">
        <f>ROUND(I149*H149,2)</f>
        <v>0</v>
      </c>
      <c r="BL149" s="17" t="s">
        <v>125</v>
      </c>
      <c r="BM149" s="176" t="s">
        <v>247</v>
      </c>
    </row>
    <row r="150" spans="1:65" s="2" customFormat="1" ht="11.25">
      <c r="A150" s="34"/>
      <c r="B150" s="35"/>
      <c r="C150" s="36"/>
      <c r="D150" s="178" t="s">
        <v>127</v>
      </c>
      <c r="E150" s="36"/>
      <c r="F150" s="179" t="s">
        <v>248</v>
      </c>
      <c r="G150" s="36"/>
      <c r="H150" s="36"/>
      <c r="I150" s="180"/>
      <c r="J150" s="36"/>
      <c r="K150" s="36"/>
      <c r="L150" s="39"/>
      <c r="M150" s="181"/>
      <c r="N150" s="182"/>
      <c r="O150" s="64"/>
      <c r="P150" s="64"/>
      <c r="Q150" s="64"/>
      <c r="R150" s="64"/>
      <c r="S150" s="64"/>
      <c r="T150" s="65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127</v>
      </c>
      <c r="AU150" s="17" t="s">
        <v>80</v>
      </c>
    </row>
    <row r="151" spans="1:65" s="2" customFormat="1" ht="16.5" customHeight="1">
      <c r="A151" s="34"/>
      <c r="B151" s="35"/>
      <c r="C151" s="165" t="s">
        <v>249</v>
      </c>
      <c r="D151" s="165" t="s">
        <v>121</v>
      </c>
      <c r="E151" s="166" t="s">
        <v>250</v>
      </c>
      <c r="F151" s="167" t="s">
        <v>251</v>
      </c>
      <c r="G151" s="168" t="s">
        <v>252</v>
      </c>
      <c r="H151" s="169">
        <v>40</v>
      </c>
      <c r="I151" s="170"/>
      <c r="J151" s="171">
        <f>ROUND(I151*H151,2)</f>
        <v>0</v>
      </c>
      <c r="K151" s="167" t="s">
        <v>19</v>
      </c>
      <c r="L151" s="39"/>
      <c r="M151" s="172" t="s">
        <v>19</v>
      </c>
      <c r="N151" s="173" t="s">
        <v>44</v>
      </c>
      <c r="O151" s="64"/>
      <c r="P151" s="174">
        <f>O151*H151</f>
        <v>0</v>
      </c>
      <c r="Q151" s="174">
        <v>0</v>
      </c>
      <c r="R151" s="174">
        <f>Q151*H151</f>
        <v>0</v>
      </c>
      <c r="S151" s="174">
        <v>0</v>
      </c>
      <c r="T151" s="175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76" t="s">
        <v>125</v>
      </c>
      <c r="AT151" s="176" t="s">
        <v>121</v>
      </c>
      <c r="AU151" s="176" t="s">
        <v>80</v>
      </c>
      <c r="AY151" s="17" t="s">
        <v>118</v>
      </c>
      <c r="BE151" s="177">
        <f>IF(N151="základní",J151,0)</f>
        <v>0</v>
      </c>
      <c r="BF151" s="177">
        <f>IF(N151="snížená",J151,0)</f>
        <v>0</v>
      </c>
      <c r="BG151" s="177">
        <f>IF(N151="zákl. přenesená",J151,0)</f>
        <v>0</v>
      </c>
      <c r="BH151" s="177">
        <f>IF(N151="sníž. přenesená",J151,0)</f>
        <v>0</v>
      </c>
      <c r="BI151" s="177">
        <f>IF(N151="nulová",J151,0)</f>
        <v>0</v>
      </c>
      <c r="BJ151" s="17" t="s">
        <v>80</v>
      </c>
      <c r="BK151" s="177">
        <f>ROUND(I151*H151,2)</f>
        <v>0</v>
      </c>
      <c r="BL151" s="17" t="s">
        <v>125</v>
      </c>
      <c r="BM151" s="176" t="s">
        <v>253</v>
      </c>
    </row>
    <row r="152" spans="1:65" s="2" customFormat="1" ht="11.25">
      <c r="A152" s="34"/>
      <c r="B152" s="35"/>
      <c r="C152" s="36"/>
      <c r="D152" s="178" t="s">
        <v>127</v>
      </c>
      <c r="E152" s="36"/>
      <c r="F152" s="179" t="s">
        <v>254</v>
      </c>
      <c r="G152" s="36"/>
      <c r="H152" s="36"/>
      <c r="I152" s="180"/>
      <c r="J152" s="36"/>
      <c r="K152" s="36"/>
      <c r="L152" s="39"/>
      <c r="M152" s="181"/>
      <c r="N152" s="182"/>
      <c r="O152" s="64"/>
      <c r="P152" s="64"/>
      <c r="Q152" s="64"/>
      <c r="R152" s="64"/>
      <c r="S152" s="64"/>
      <c r="T152" s="65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7" t="s">
        <v>127</v>
      </c>
      <c r="AU152" s="17" t="s">
        <v>80</v>
      </c>
    </row>
    <row r="153" spans="1:65" s="2" customFormat="1" ht="16.5" customHeight="1">
      <c r="A153" s="34"/>
      <c r="B153" s="35"/>
      <c r="C153" s="165" t="s">
        <v>255</v>
      </c>
      <c r="D153" s="165" t="s">
        <v>121</v>
      </c>
      <c r="E153" s="166" t="s">
        <v>256</v>
      </c>
      <c r="F153" s="167" t="s">
        <v>257</v>
      </c>
      <c r="G153" s="168" t="s">
        <v>252</v>
      </c>
      <c r="H153" s="169">
        <v>8</v>
      </c>
      <c r="I153" s="170"/>
      <c r="J153" s="171">
        <f>ROUND(I153*H153,2)</f>
        <v>0</v>
      </c>
      <c r="K153" s="167" t="s">
        <v>19</v>
      </c>
      <c r="L153" s="39"/>
      <c r="M153" s="172" t="s">
        <v>19</v>
      </c>
      <c r="N153" s="173" t="s">
        <v>44</v>
      </c>
      <c r="O153" s="64"/>
      <c r="P153" s="174">
        <f>O153*H153</f>
        <v>0</v>
      </c>
      <c r="Q153" s="174">
        <v>0</v>
      </c>
      <c r="R153" s="174">
        <f>Q153*H153</f>
        <v>0</v>
      </c>
      <c r="S153" s="174">
        <v>0</v>
      </c>
      <c r="T153" s="175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76" t="s">
        <v>125</v>
      </c>
      <c r="AT153" s="176" t="s">
        <v>121</v>
      </c>
      <c r="AU153" s="176" t="s">
        <v>80</v>
      </c>
      <c r="AY153" s="17" t="s">
        <v>118</v>
      </c>
      <c r="BE153" s="177">
        <f>IF(N153="základní",J153,0)</f>
        <v>0</v>
      </c>
      <c r="BF153" s="177">
        <f>IF(N153="snížená",J153,0)</f>
        <v>0</v>
      </c>
      <c r="BG153" s="177">
        <f>IF(N153="zákl. přenesená",J153,0)</f>
        <v>0</v>
      </c>
      <c r="BH153" s="177">
        <f>IF(N153="sníž. přenesená",J153,0)</f>
        <v>0</v>
      </c>
      <c r="BI153" s="177">
        <f>IF(N153="nulová",J153,0)</f>
        <v>0</v>
      </c>
      <c r="BJ153" s="17" t="s">
        <v>80</v>
      </c>
      <c r="BK153" s="177">
        <f>ROUND(I153*H153,2)</f>
        <v>0</v>
      </c>
      <c r="BL153" s="17" t="s">
        <v>125</v>
      </c>
      <c r="BM153" s="176" t="s">
        <v>258</v>
      </c>
    </row>
    <row r="154" spans="1:65" s="2" customFormat="1" ht="11.25">
      <c r="A154" s="34"/>
      <c r="B154" s="35"/>
      <c r="C154" s="36"/>
      <c r="D154" s="178" t="s">
        <v>127</v>
      </c>
      <c r="E154" s="36"/>
      <c r="F154" s="179" t="s">
        <v>259</v>
      </c>
      <c r="G154" s="36"/>
      <c r="H154" s="36"/>
      <c r="I154" s="180"/>
      <c r="J154" s="36"/>
      <c r="K154" s="36"/>
      <c r="L154" s="39"/>
      <c r="M154" s="181"/>
      <c r="N154" s="182"/>
      <c r="O154" s="64"/>
      <c r="P154" s="64"/>
      <c r="Q154" s="64"/>
      <c r="R154" s="64"/>
      <c r="S154" s="64"/>
      <c r="T154" s="65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127</v>
      </c>
      <c r="AU154" s="17" t="s">
        <v>80</v>
      </c>
    </row>
    <row r="155" spans="1:65" s="2" customFormat="1" ht="16.5" customHeight="1">
      <c r="A155" s="34"/>
      <c r="B155" s="35"/>
      <c r="C155" s="165" t="s">
        <v>131</v>
      </c>
      <c r="D155" s="165" t="s">
        <v>121</v>
      </c>
      <c r="E155" s="166" t="s">
        <v>260</v>
      </c>
      <c r="F155" s="167" t="s">
        <v>261</v>
      </c>
      <c r="G155" s="168" t="s">
        <v>252</v>
      </c>
      <c r="H155" s="169">
        <v>8</v>
      </c>
      <c r="I155" s="170"/>
      <c r="J155" s="171">
        <f>ROUND(I155*H155,2)</f>
        <v>0</v>
      </c>
      <c r="K155" s="167" t="s">
        <v>19</v>
      </c>
      <c r="L155" s="39"/>
      <c r="M155" s="172" t="s">
        <v>19</v>
      </c>
      <c r="N155" s="173" t="s">
        <v>44</v>
      </c>
      <c r="O155" s="64"/>
      <c r="P155" s="174">
        <f>O155*H155</f>
        <v>0</v>
      </c>
      <c r="Q155" s="174">
        <v>0</v>
      </c>
      <c r="R155" s="174">
        <f>Q155*H155</f>
        <v>0</v>
      </c>
      <c r="S155" s="174">
        <v>0</v>
      </c>
      <c r="T155" s="175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76" t="s">
        <v>125</v>
      </c>
      <c r="AT155" s="176" t="s">
        <v>121</v>
      </c>
      <c r="AU155" s="176" t="s">
        <v>80</v>
      </c>
      <c r="AY155" s="17" t="s">
        <v>118</v>
      </c>
      <c r="BE155" s="177">
        <f>IF(N155="základní",J155,0)</f>
        <v>0</v>
      </c>
      <c r="BF155" s="177">
        <f>IF(N155="snížená",J155,0)</f>
        <v>0</v>
      </c>
      <c r="BG155" s="177">
        <f>IF(N155="zákl. přenesená",J155,0)</f>
        <v>0</v>
      </c>
      <c r="BH155" s="177">
        <f>IF(N155="sníž. přenesená",J155,0)</f>
        <v>0</v>
      </c>
      <c r="BI155" s="177">
        <f>IF(N155="nulová",J155,0)</f>
        <v>0</v>
      </c>
      <c r="BJ155" s="17" t="s">
        <v>80</v>
      </c>
      <c r="BK155" s="177">
        <f>ROUND(I155*H155,2)</f>
        <v>0</v>
      </c>
      <c r="BL155" s="17" t="s">
        <v>125</v>
      </c>
      <c r="BM155" s="176" t="s">
        <v>262</v>
      </c>
    </row>
    <row r="156" spans="1:65" s="2" customFormat="1" ht="11.25">
      <c r="A156" s="34"/>
      <c r="B156" s="35"/>
      <c r="C156" s="36"/>
      <c r="D156" s="178" t="s">
        <v>127</v>
      </c>
      <c r="E156" s="36"/>
      <c r="F156" s="179" t="s">
        <v>261</v>
      </c>
      <c r="G156" s="36"/>
      <c r="H156" s="36"/>
      <c r="I156" s="180"/>
      <c r="J156" s="36"/>
      <c r="K156" s="36"/>
      <c r="L156" s="39"/>
      <c r="M156" s="181"/>
      <c r="N156" s="182"/>
      <c r="O156" s="64"/>
      <c r="P156" s="64"/>
      <c r="Q156" s="64"/>
      <c r="R156" s="64"/>
      <c r="S156" s="64"/>
      <c r="T156" s="65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7" t="s">
        <v>127</v>
      </c>
      <c r="AU156" s="17" t="s">
        <v>80</v>
      </c>
    </row>
    <row r="157" spans="1:65" s="2" customFormat="1" ht="16.5" customHeight="1">
      <c r="A157" s="34"/>
      <c r="B157" s="35"/>
      <c r="C157" s="165" t="s">
        <v>263</v>
      </c>
      <c r="D157" s="165" t="s">
        <v>121</v>
      </c>
      <c r="E157" s="166" t="s">
        <v>264</v>
      </c>
      <c r="F157" s="167" t="s">
        <v>265</v>
      </c>
      <c r="G157" s="168" t="s">
        <v>266</v>
      </c>
      <c r="H157" s="169">
        <v>1</v>
      </c>
      <c r="I157" s="170"/>
      <c r="J157" s="171">
        <f>ROUND(I157*H157,2)</f>
        <v>0</v>
      </c>
      <c r="K157" s="167" t="s">
        <v>19</v>
      </c>
      <c r="L157" s="39"/>
      <c r="M157" s="172" t="s">
        <v>19</v>
      </c>
      <c r="N157" s="173" t="s">
        <v>44</v>
      </c>
      <c r="O157" s="64"/>
      <c r="P157" s="174">
        <f>O157*H157</f>
        <v>0</v>
      </c>
      <c r="Q157" s="174">
        <v>0</v>
      </c>
      <c r="R157" s="174">
        <f>Q157*H157</f>
        <v>0</v>
      </c>
      <c r="S157" s="174">
        <v>0</v>
      </c>
      <c r="T157" s="175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76" t="s">
        <v>125</v>
      </c>
      <c r="AT157" s="176" t="s">
        <v>121</v>
      </c>
      <c r="AU157" s="176" t="s">
        <v>80</v>
      </c>
      <c r="AY157" s="17" t="s">
        <v>118</v>
      </c>
      <c r="BE157" s="177">
        <f>IF(N157="základní",J157,0)</f>
        <v>0</v>
      </c>
      <c r="BF157" s="177">
        <f>IF(N157="snížená",J157,0)</f>
        <v>0</v>
      </c>
      <c r="BG157" s="177">
        <f>IF(N157="zákl. přenesená",J157,0)</f>
        <v>0</v>
      </c>
      <c r="BH157" s="177">
        <f>IF(N157="sníž. přenesená",J157,0)</f>
        <v>0</v>
      </c>
      <c r="BI157" s="177">
        <f>IF(N157="nulová",J157,0)</f>
        <v>0</v>
      </c>
      <c r="BJ157" s="17" t="s">
        <v>80</v>
      </c>
      <c r="BK157" s="177">
        <f>ROUND(I157*H157,2)</f>
        <v>0</v>
      </c>
      <c r="BL157" s="17" t="s">
        <v>125</v>
      </c>
      <c r="BM157" s="176" t="s">
        <v>267</v>
      </c>
    </row>
    <row r="158" spans="1:65" s="2" customFormat="1" ht="11.25">
      <c r="A158" s="34"/>
      <c r="B158" s="35"/>
      <c r="C158" s="36"/>
      <c r="D158" s="178" t="s">
        <v>127</v>
      </c>
      <c r="E158" s="36"/>
      <c r="F158" s="179" t="s">
        <v>265</v>
      </c>
      <c r="G158" s="36"/>
      <c r="H158" s="36"/>
      <c r="I158" s="180"/>
      <c r="J158" s="36"/>
      <c r="K158" s="36"/>
      <c r="L158" s="39"/>
      <c r="M158" s="194"/>
      <c r="N158" s="195"/>
      <c r="O158" s="196"/>
      <c r="P158" s="196"/>
      <c r="Q158" s="196"/>
      <c r="R158" s="196"/>
      <c r="S158" s="196"/>
      <c r="T158" s="197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7" t="s">
        <v>127</v>
      </c>
      <c r="AU158" s="17" t="s">
        <v>80</v>
      </c>
    </row>
    <row r="159" spans="1:65" s="2" customFormat="1" ht="6.95" customHeight="1">
      <c r="A159" s="34"/>
      <c r="B159" s="47"/>
      <c r="C159" s="48"/>
      <c r="D159" s="48"/>
      <c r="E159" s="48"/>
      <c r="F159" s="48"/>
      <c r="G159" s="48"/>
      <c r="H159" s="48"/>
      <c r="I159" s="48"/>
      <c r="J159" s="48"/>
      <c r="K159" s="48"/>
      <c r="L159" s="39"/>
      <c r="M159" s="34"/>
      <c r="O159" s="34"/>
      <c r="P159" s="34"/>
      <c r="Q159" s="34"/>
      <c r="R159" s="34"/>
      <c r="S159" s="34"/>
      <c r="T159" s="34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</row>
  </sheetData>
  <sheetProtection password="CC35" sheet="1" objects="1" scenarios="1" formatColumns="0" formatRows="0" autoFilter="0"/>
  <autoFilter ref="C81:K158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6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0"/>
      <c r="M2" s="350"/>
      <c r="N2" s="350"/>
      <c r="O2" s="350"/>
      <c r="P2" s="350"/>
      <c r="Q2" s="350"/>
      <c r="R2" s="350"/>
      <c r="S2" s="350"/>
      <c r="T2" s="350"/>
      <c r="U2" s="350"/>
      <c r="V2" s="350"/>
      <c r="AT2" s="17" t="s">
        <v>85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82</v>
      </c>
    </row>
    <row r="4" spans="1:46" s="1" customFormat="1" ht="24.95" customHeight="1">
      <c r="B4" s="20"/>
      <c r="D4" s="103" t="s">
        <v>92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51" t="str">
        <f>'Rekapitulace stavby'!K6</f>
        <v>Vybudování klimatizace - admiministrativní budova SPÚ Chomutov, Jiráskova 2528, Chomutov</v>
      </c>
      <c r="F7" s="352"/>
      <c r="G7" s="352"/>
      <c r="H7" s="352"/>
      <c r="L7" s="20"/>
    </row>
    <row r="8" spans="1:46" s="2" customFormat="1" ht="12" customHeight="1">
      <c r="A8" s="34"/>
      <c r="B8" s="39"/>
      <c r="C8" s="34"/>
      <c r="D8" s="105" t="s">
        <v>93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53" t="s">
        <v>268</v>
      </c>
      <c r="F9" s="354"/>
      <c r="G9" s="354"/>
      <c r="H9" s="354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stavby'!AN8</f>
        <v>30. 10. 2023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19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27</v>
      </c>
      <c r="F15" s="34"/>
      <c r="G15" s="34"/>
      <c r="H15" s="34"/>
      <c r="I15" s="105" t="s">
        <v>28</v>
      </c>
      <c r="J15" s="107" t="s">
        <v>19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29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55" t="str">
        <f>'Rekapitulace stavby'!E14</f>
        <v>Vyplň údaj</v>
      </c>
      <c r="F18" s="356"/>
      <c r="G18" s="356"/>
      <c r="H18" s="356"/>
      <c r="I18" s="105" t="s">
        <v>28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31</v>
      </c>
      <c r="E20" s="34"/>
      <c r="F20" s="34"/>
      <c r="G20" s="34"/>
      <c r="H20" s="34"/>
      <c r="I20" s="105" t="s">
        <v>26</v>
      </c>
      <c r="J20" s="107" t="s">
        <v>19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">
        <v>269</v>
      </c>
      <c r="F21" s="34"/>
      <c r="G21" s="34"/>
      <c r="H21" s="34"/>
      <c r="I21" s="105" t="s">
        <v>28</v>
      </c>
      <c r="J21" s="107" t="s">
        <v>19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34</v>
      </c>
      <c r="E23" s="34"/>
      <c r="F23" s="34"/>
      <c r="G23" s="34"/>
      <c r="H23" s="34"/>
      <c r="I23" s="105" t="s">
        <v>26</v>
      </c>
      <c r="J23" s="107" t="str">
        <f>IF('Rekapitulace stavby'!AN19="","",'Rekapitulace stavby'!AN19)</f>
        <v/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tr">
        <f>IF('Rekapitulace stavby'!E20="","",'Rekapitulace stavby'!E20)</f>
        <v xml:space="preserve"> </v>
      </c>
      <c r="F24" s="34"/>
      <c r="G24" s="34"/>
      <c r="H24" s="34"/>
      <c r="I24" s="105" t="s">
        <v>28</v>
      </c>
      <c r="J24" s="107" t="str">
        <f>IF('Rekapitulace stavby'!AN20="","",'Rekapitulace stavby'!AN20)</f>
        <v/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37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47.25" customHeight="1">
      <c r="A27" s="109"/>
      <c r="B27" s="110"/>
      <c r="C27" s="109"/>
      <c r="D27" s="109"/>
      <c r="E27" s="357" t="s">
        <v>38</v>
      </c>
      <c r="F27" s="357"/>
      <c r="G27" s="357"/>
      <c r="H27" s="357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39</v>
      </c>
      <c r="E30" s="34"/>
      <c r="F30" s="34"/>
      <c r="G30" s="34"/>
      <c r="H30" s="34"/>
      <c r="I30" s="34"/>
      <c r="J30" s="114">
        <f>ROUNDUP(J88,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41</v>
      </c>
      <c r="G32" s="34"/>
      <c r="H32" s="34"/>
      <c r="I32" s="115" t="s">
        <v>40</v>
      </c>
      <c r="J32" s="115" t="s">
        <v>42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43</v>
      </c>
      <c r="E33" s="105" t="s">
        <v>44</v>
      </c>
      <c r="F33" s="117">
        <f>ROUNDUP((SUM(BE88:BE166)),  2)</f>
        <v>0</v>
      </c>
      <c r="G33" s="34"/>
      <c r="H33" s="34"/>
      <c r="I33" s="118">
        <v>0.21</v>
      </c>
      <c r="J33" s="117">
        <f>ROUNDUP(((SUM(BE88:BE166))*I33),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45</v>
      </c>
      <c r="F34" s="117">
        <f>ROUNDUP((SUM(BF88:BF166)),  2)</f>
        <v>0</v>
      </c>
      <c r="G34" s="34"/>
      <c r="H34" s="34"/>
      <c r="I34" s="118">
        <v>0.15</v>
      </c>
      <c r="J34" s="117">
        <f>ROUNDUP(((SUM(BF88:BF166))*I34),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46</v>
      </c>
      <c r="F35" s="117">
        <f>ROUNDUP((SUM(BG88:BG166)),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47</v>
      </c>
      <c r="F36" s="117">
        <f>ROUNDUP((SUM(BH88:BH166)),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48</v>
      </c>
      <c r="F37" s="117">
        <f>ROUNDUP((SUM(BI88:BI166)),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49</v>
      </c>
      <c r="E39" s="121"/>
      <c r="F39" s="121"/>
      <c r="G39" s="122" t="s">
        <v>50</v>
      </c>
      <c r="H39" s="123" t="s">
        <v>51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96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58" t="str">
        <f>E7</f>
        <v>Vybudování klimatizace - admiministrativní budova SPÚ Chomutov, Jiráskova 2528, Chomutov</v>
      </c>
      <c r="F48" s="359"/>
      <c r="G48" s="359"/>
      <c r="H48" s="359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93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11" t="str">
        <f>E9</f>
        <v>02 - Elektroinstalace</v>
      </c>
      <c r="F50" s="360"/>
      <c r="G50" s="360"/>
      <c r="H50" s="360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>Chomutov</v>
      </c>
      <c r="G52" s="36"/>
      <c r="H52" s="36"/>
      <c r="I52" s="29" t="s">
        <v>23</v>
      </c>
      <c r="J52" s="59" t="str">
        <f>IF(J12="","",J12)</f>
        <v>30. 10. 2023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25</v>
      </c>
      <c r="D54" s="36"/>
      <c r="E54" s="36"/>
      <c r="F54" s="27" t="str">
        <f>E15</f>
        <v>Česká republika – Státní pozemkový úřad</v>
      </c>
      <c r="G54" s="36"/>
      <c r="H54" s="36"/>
      <c r="I54" s="29" t="s">
        <v>31</v>
      </c>
      <c r="J54" s="32" t="str">
        <f>E21</f>
        <v>Ing.Vlastimil Križan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29" t="s">
        <v>34</v>
      </c>
      <c r="J55" s="32" t="str">
        <f>E24</f>
        <v xml:space="preserve"> 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97</v>
      </c>
      <c r="D57" s="131"/>
      <c r="E57" s="131"/>
      <c r="F57" s="131"/>
      <c r="G57" s="131"/>
      <c r="H57" s="131"/>
      <c r="I57" s="131"/>
      <c r="J57" s="132" t="s">
        <v>98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71</v>
      </c>
      <c r="D59" s="36"/>
      <c r="E59" s="36"/>
      <c r="F59" s="36"/>
      <c r="G59" s="36"/>
      <c r="H59" s="36"/>
      <c r="I59" s="36"/>
      <c r="J59" s="77">
        <f>J88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99</v>
      </c>
    </row>
    <row r="60" spans="1:47" s="9" customFormat="1" ht="24.95" customHeight="1">
      <c r="B60" s="134"/>
      <c r="C60" s="135"/>
      <c r="D60" s="136" t="s">
        <v>100</v>
      </c>
      <c r="E60" s="137"/>
      <c r="F60" s="137"/>
      <c r="G60" s="137"/>
      <c r="H60" s="137"/>
      <c r="I60" s="137"/>
      <c r="J60" s="138">
        <f>J89</f>
        <v>0</v>
      </c>
      <c r="K60" s="135"/>
      <c r="L60" s="139"/>
    </row>
    <row r="61" spans="1:47" s="12" customFormat="1" ht="19.899999999999999" customHeight="1">
      <c r="B61" s="198"/>
      <c r="C61" s="199"/>
      <c r="D61" s="200" t="s">
        <v>270</v>
      </c>
      <c r="E61" s="201"/>
      <c r="F61" s="201"/>
      <c r="G61" s="201"/>
      <c r="H61" s="201"/>
      <c r="I61" s="201"/>
      <c r="J61" s="202">
        <f>J90</f>
        <v>0</v>
      </c>
      <c r="K61" s="199"/>
      <c r="L61" s="203"/>
    </row>
    <row r="62" spans="1:47" s="9" customFormat="1" ht="24.95" customHeight="1">
      <c r="B62" s="134"/>
      <c r="C62" s="135"/>
      <c r="D62" s="136" t="s">
        <v>271</v>
      </c>
      <c r="E62" s="137"/>
      <c r="F62" s="137"/>
      <c r="G62" s="137"/>
      <c r="H62" s="137"/>
      <c r="I62" s="137"/>
      <c r="J62" s="138">
        <f>J139</f>
        <v>0</v>
      </c>
      <c r="K62" s="135"/>
      <c r="L62" s="139"/>
    </row>
    <row r="63" spans="1:47" s="12" customFormat="1" ht="19.899999999999999" customHeight="1">
      <c r="B63" s="198"/>
      <c r="C63" s="199"/>
      <c r="D63" s="200" t="s">
        <v>272</v>
      </c>
      <c r="E63" s="201"/>
      <c r="F63" s="201"/>
      <c r="G63" s="201"/>
      <c r="H63" s="201"/>
      <c r="I63" s="201"/>
      <c r="J63" s="202">
        <f>J140</f>
        <v>0</v>
      </c>
      <c r="K63" s="199"/>
      <c r="L63" s="203"/>
    </row>
    <row r="64" spans="1:47" s="9" customFormat="1" ht="24.95" customHeight="1">
      <c r="B64" s="134"/>
      <c r="C64" s="135"/>
      <c r="D64" s="136" t="s">
        <v>273</v>
      </c>
      <c r="E64" s="137"/>
      <c r="F64" s="137"/>
      <c r="G64" s="137"/>
      <c r="H64" s="137"/>
      <c r="I64" s="137"/>
      <c r="J64" s="138">
        <f>J144</f>
        <v>0</v>
      </c>
      <c r="K64" s="135"/>
      <c r="L64" s="139"/>
    </row>
    <row r="65" spans="1:31" s="12" customFormat="1" ht="19.899999999999999" customHeight="1">
      <c r="B65" s="198"/>
      <c r="C65" s="199"/>
      <c r="D65" s="200" t="s">
        <v>274</v>
      </c>
      <c r="E65" s="201"/>
      <c r="F65" s="201"/>
      <c r="G65" s="201"/>
      <c r="H65" s="201"/>
      <c r="I65" s="201"/>
      <c r="J65" s="202">
        <f>J145</f>
        <v>0</v>
      </c>
      <c r="K65" s="199"/>
      <c r="L65" s="203"/>
    </row>
    <row r="66" spans="1:31" s="12" customFormat="1" ht="19.899999999999999" customHeight="1">
      <c r="B66" s="198"/>
      <c r="C66" s="199"/>
      <c r="D66" s="200" t="s">
        <v>275</v>
      </c>
      <c r="E66" s="201"/>
      <c r="F66" s="201"/>
      <c r="G66" s="201"/>
      <c r="H66" s="201"/>
      <c r="I66" s="201"/>
      <c r="J66" s="202">
        <f>J149</f>
        <v>0</v>
      </c>
      <c r="K66" s="199"/>
      <c r="L66" s="203"/>
    </row>
    <row r="67" spans="1:31" s="12" customFormat="1" ht="19.899999999999999" customHeight="1">
      <c r="B67" s="198"/>
      <c r="C67" s="199"/>
      <c r="D67" s="200" t="s">
        <v>276</v>
      </c>
      <c r="E67" s="201"/>
      <c r="F67" s="201"/>
      <c r="G67" s="201"/>
      <c r="H67" s="201"/>
      <c r="I67" s="201"/>
      <c r="J67" s="202">
        <f>J156</f>
        <v>0</v>
      </c>
      <c r="K67" s="199"/>
      <c r="L67" s="203"/>
    </row>
    <row r="68" spans="1:31" s="12" customFormat="1" ht="19.899999999999999" customHeight="1">
      <c r="B68" s="198"/>
      <c r="C68" s="199"/>
      <c r="D68" s="200" t="s">
        <v>277</v>
      </c>
      <c r="E68" s="201"/>
      <c r="F68" s="201"/>
      <c r="G68" s="201"/>
      <c r="H68" s="201"/>
      <c r="I68" s="201"/>
      <c r="J68" s="202">
        <f>J160</f>
        <v>0</v>
      </c>
      <c r="K68" s="199"/>
      <c r="L68" s="203"/>
    </row>
    <row r="69" spans="1:31" s="2" customFormat="1" ht="21.75" customHeight="1">
      <c r="A69" s="34"/>
      <c r="B69" s="35"/>
      <c r="C69" s="36"/>
      <c r="D69" s="36"/>
      <c r="E69" s="36"/>
      <c r="F69" s="36"/>
      <c r="G69" s="36"/>
      <c r="H69" s="36"/>
      <c r="I69" s="36"/>
      <c r="J69" s="36"/>
      <c r="K69" s="36"/>
      <c r="L69" s="10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6.95" customHeight="1">
      <c r="A70" s="34"/>
      <c r="B70" s="47"/>
      <c r="C70" s="48"/>
      <c r="D70" s="48"/>
      <c r="E70" s="48"/>
      <c r="F70" s="48"/>
      <c r="G70" s="48"/>
      <c r="H70" s="48"/>
      <c r="I70" s="48"/>
      <c r="J70" s="48"/>
      <c r="K70" s="48"/>
      <c r="L70" s="10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4" spans="1:31" s="2" customFormat="1" ht="6.95" customHeight="1">
      <c r="A74" s="34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24.95" customHeight="1">
      <c r="A75" s="34"/>
      <c r="B75" s="35"/>
      <c r="C75" s="23" t="s">
        <v>103</v>
      </c>
      <c r="D75" s="36"/>
      <c r="E75" s="36"/>
      <c r="F75" s="36"/>
      <c r="G75" s="36"/>
      <c r="H75" s="36"/>
      <c r="I75" s="36"/>
      <c r="J75" s="36"/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6.95" customHeigh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2" customHeight="1">
      <c r="A77" s="34"/>
      <c r="B77" s="35"/>
      <c r="C77" s="29" t="s">
        <v>16</v>
      </c>
      <c r="D77" s="36"/>
      <c r="E77" s="36"/>
      <c r="F77" s="36"/>
      <c r="G77" s="36"/>
      <c r="H77" s="36"/>
      <c r="I77" s="36"/>
      <c r="J77" s="36"/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6.5" customHeight="1">
      <c r="A78" s="34"/>
      <c r="B78" s="35"/>
      <c r="C78" s="36"/>
      <c r="D78" s="36"/>
      <c r="E78" s="358" t="str">
        <f>E7</f>
        <v>Vybudování klimatizace - admiministrativní budova SPÚ Chomutov, Jiráskova 2528, Chomutov</v>
      </c>
      <c r="F78" s="359"/>
      <c r="G78" s="359"/>
      <c r="H78" s="359"/>
      <c r="I78" s="36"/>
      <c r="J78" s="36"/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>
      <c r="A79" s="34"/>
      <c r="B79" s="35"/>
      <c r="C79" s="29" t="s">
        <v>93</v>
      </c>
      <c r="D79" s="36"/>
      <c r="E79" s="36"/>
      <c r="F79" s="36"/>
      <c r="G79" s="36"/>
      <c r="H79" s="36"/>
      <c r="I79" s="36"/>
      <c r="J79" s="36"/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6.5" customHeight="1">
      <c r="A80" s="34"/>
      <c r="B80" s="35"/>
      <c r="C80" s="36"/>
      <c r="D80" s="36"/>
      <c r="E80" s="311" t="str">
        <f>E9</f>
        <v>02 - Elektroinstalace</v>
      </c>
      <c r="F80" s="360"/>
      <c r="G80" s="360"/>
      <c r="H80" s="360"/>
      <c r="I80" s="36"/>
      <c r="J80" s="36"/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6.95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0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2" customHeight="1">
      <c r="A82" s="34"/>
      <c r="B82" s="35"/>
      <c r="C82" s="29" t="s">
        <v>21</v>
      </c>
      <c r="D82" s="36"/>
      <c r="E82" s="36"/>
      <c r="F82" s="27" t="str">
        <f>F12</f>
        <v>Chomutov</v>
      </c>
      <c r="G82" s="36"/>
      <c r="H82" s="36"/>
      <c r="I82" s="29" t="s">
        <v>23</v>
      </c>
      <c r="J82" s="59" t="str">
        <f>IF(J12="","",J12)</f>
        <v>30. 10. 2023</v>
      </c>
      <c r="K82" s="36"/>
      <c r="L82" s="10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10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5.2" customHeight="1">
      <c r="A84" s="34"/>
      <c r="B84" s="35"/>
      <c r="C84" s="29" t="s">
        <v>25</v>
      </c>
      <c r="D84" s="36"/>
      <c r="E84" s="36"/>
      <c r="F84" s="27" t="str">
        <f>E15</f>
        <v>Česká republika – Státní pozemkový úřad</v>
      </c>
      <c r="G84" s="36"/>
      <c r="H84" s="36"/>
      <c r="I84" s="29" t="s">
        <v>31</v>
      </c>
      <c r="J84" s="32" t="str">
        <f>E21</f>
        <v>Ing.Vlastimil Križan</v>
      </c>
      <c r="K84" s="36"/>
      <c r="L84" s="10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5.2" customHeight="1">
      <c r="A85" s="34"/>
      <c r="B85" s="35"/>
      <c r="C85" s="29" t="s">
        <v>29</v>
      </c>
      <c r="D85" s="36"/>
      <c r="E85" s="36"/>
      <c r="F85" s="27" t="str">
        <f>IF(E18="","",E18)</f>
        <v>Vyplň údaj</v>
      </c>
      <c r="G85" s="36"/>
      <c r="H85" s="36"/>
      <c r="I85" s="29" t="s">
        <v>34</v>
      </c>
      <c r="J85" s="32" t="str">
        <f>E24</f>
        <v xml:space="preserve"> </v>
      </c>
      <c r="K85" s="36"/>
      <c r="L85" s="10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10.3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10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10" customFormat="1" ht="29.25" customHeight="1">
      <c r="A87" s="140"/>
      <c r="B87" s="141"/>
      <c r="C87" s="142" t="s">
        <v>104</v>
      </c>
      <c r="D87" s="143" t="s">
        <v>58</v>
      </c>
      <c r="E87" s="143" t="s">
        <v>54</v>
      </c>
      <c r="F87" s="143" t="s">
        <v>55</v>
      </c>
      <c r="G87" s="143" t="s">
        <v>105</v>
      </c>
      <c r="H87" s="143" t="s">
        <v>106</v>
      </c>
      <c r="I87" s="143" t="s">
        <v>107</v>
      </c>
      <c r="J87" s="143" t="s">
        <v>98</v>
      </c>
      <c r="K87" s="144" t="s">
        <v>108</v>
      </c>
      <c r="L87" s="145"/>
      <c r="M87" s="68" t="s">
        <v>19</v>
      </c>
      <c r="N87" s="69" t="s">
        <v>43</v>
      </c>
      <c r="O87" s="69" t="s">
        <v>109</v>
      </c>
      <c r="P87" s="69" t="s">
        <v>110</v>
      </c>
      <c r="Q87" s="69" t="s">
        <v>111</v>
      </c>
      <c r="R87" s="69" t="s">
        <v>112</v>
      </c>
      <c r="S87" s="69" t="s">
        <v>113</v>
      </c>
      <c r="T87" s="70" t="s">
        <v>114</v>
      </c>
      <c r="U87" s="140"/>
      <c r="V87" s="140"/>
      <c r="W87" s="140"/>
      <c r="X87" s="140"/>
      <c r="Y87" s="140"/>
      <c r="Z87" s="140"/>
      <c r="AA87" s="140"/>
      <c r="AB87" s="140"/>
      <c r="AC87" s="140"/>
      <c r="AD87" s="140"/>
      <c r="AE87" s="140"/>
    </row>
    <row r="88" spans="1:65" s="2" customFormat="1" ht="22.9" customHeight="1">
      <c r="A88" s="34"/>
      <c r="B88" s="35"/>
      <c r="C88" s="75" t="s">
        <v>115</v>
      </c>
      <c r="D88" s="36"/>
      <c r="E88" s="36"/>
      <c r="F88" s="36"/>
      <c r="G88" s="36"/>
      <c r="H88" s="36"/>
      <c r="I88" s="36"/>
      <c r="J88" s="146">
        <f>BK88</f>
        <v>0</v>
      </c>
      <c r="K88" s="36"/>
      <c r="L88" s="39"/>
      <c r="M88" s="71"/>
      <c r="N88" s="147"/>
      <c r="O88" s="72"/>
      <c r="P88" s="148">
        <f>P89+P139+P144</f>
        <v>0</v>
      </c>
      <c r="Q88" s="72"/>
      <c r="R88" s="148">
        <f>R89+R139+R144</f>
        <v>3.875E-2</v>
      </c>
      <c r="S88" s="72"/>
      <c r="T88" s="149">
        <f>T89+T139+T144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7" t="s">
        <v>72</v>
      </c>
      <c r="AU88" s="17" t="s">
        <v>99</v>
      </c>
      <c r="BK88" s="150">
        <f>BK89+BK139+BK144</f>
        <v>0</v>
      </c>
    </row>
    <row r="89" spans="1:65" s="11" customFormat="1" ht="25.9" customHeight="1">
      <c r="B89" s="151"/>
      <c r="C89" s="152"/>
      <c r="D89" s="153" t="s">
        <v>72</v>
      </c>
      <c r="E89" s="154" t="s">
        <v>116</v>
      </c>
      <c r="F89" s="154" t="s">
        <v>117</v>
      </c>
      <c r="G89" s="152"/>
      <c r="H89" s="152"/>
      <c r="I89" s="155"/>
      <c r="J89" s="156">
        <f>BK89</f>
        <v>0</v>
      </c>
      <c r="K89" s="152"/>
      <c r="L89" s="157"/>
      <c r="M89" s="158"/>
      <c r="N89" s="159"/>
      <c r="O89" s="159"/>
      <c r="P89" s="160">
        <f>P90</f>
        <v>0</v>
      </c>
      <c r="Q89" s="159"/>
      <c r="R89" s="160">
        <f>R90</f>
        <v>3.875E-2</v>
      </c>
      <c r="S89" s="159"/>
      <c r="T89" s="161">
        <f>T90</f>
        <v>0</v>
      </c>
      <c r="AR89" s="162" t="s">
        <v>82</v>
      </c>
      <c r="AT89" s="163" t="s">
        <v>72</v>
      </c>
      <c r="AU89" s="163" t="s">
        <v>35</v>
      </c>
      <c r="AY89" s="162" t="s">
        <v>118</v>
      </c>
      <c r="BK89" s="164">
        <f>BK90</f>
        <v>0</v>
      </c>
    </row>
    <row r="90" spans="1:65" s="11" customFormat="1" ht="22.9" customHeight="1">
      <c r="B90" s="151"/>
      <c r="C90" s="152"/>
      <c r="D90" s="153" t="s">
        <v>72</v>
      </c>
      <c r="E90" s="204" t="s">
        <v>278</v>
      </c>
      <c r="F90" s="204" t="s">
        <v>279</v>
      </c>
      <c r="G90" s="152"/>
      <c r="H90" s="152"/>
      <c r="I90" s="155"/>
      <c r="J90" s="205">
        <f>BK90</f>
        <v>0</v>
      </c>
      <c r="K90" s="152"/>
      <c r="L90" s="157"/>
      <c r="M90" s="158"/>
      <c r="N90" s="159"/>
      <c r="O90" s="159"/>
      <c r="P90" s="160">
        <f>SUM(P91:P138)</f>
        <v>0</v>
      </c>
      <c r="Q90" s="159"/>
      <c r="R90" s="160">
        <f>SUM(R91:R138)</f>
        <v>3.875E-2</v>
      </c>
      <c r="S90" s="159"/>
      <c r="T90" s="161">
        <f>SUM(T91:T138)</f>
        <v>0</v>
      </c>
      <c r="AR90" s="162" t="s">
        <v>82</v>
      </c>
      <c r="AT90" s="163" t="s">
        <v>72</v>
      </c>
      <c r="AU90" s="163" t="s">
        <v>80</v>
      </c>
      <c r="AY90" s="162" t="s">
        <v>118</v>
      </c>
      <c r="BK90" s="164">
        <f>SUM(BK91:BK138)</f>
        <v>0</v>
      </c>
    </row>
    <row r="91" spans="1:65" s="2" customFormat="1" ht="24.2" customHeight="1">
      <c r="A91" s="34"/>
      <c r="B91" s="35"/>
      <c r="C91" s="165" t="s">
        <v>80</v>
      </c>
      <c r="D91" s="165" t="s">
        <v>121</v>
      </c>
      <c r="E91" s="166" t="s">
        <v>280</v>
      </c>
      <c r="F91" s="167" t="s">
        <v>281</v>
      </c>
      <c r="G91" s="168" t="s">
        <v>186</v>
      </c>
      <c r="H91" s="169">
        <v>20</v>
      </c>
      <c r="I91" s="170"/>
      <c r="J91" s="171">
        <f>ROUND(I91*H91,2)</f>
        <v>0</v>
      </c>
      <c r="K91" s="167" t="s">
        <v>282</v>
      </c>
      <c r="L91" s="39"/>
      <c r="M91" s="172" t="s">
        <v>19</v>
      </c>
      <c r="N91" s="173" t="s">
        <v>44</v>
      </c>
      <c r="O91" s="64"/>
      <c r="P91" s="174">
        <f>O91*H91</f>
        <v>0</v>
      </c>
      <c r="Q91" s="174">
        <v>0</v>
      </c>
      <c r="R91" s="174">
        <f>Q91*H91</f>
        <v>0</v>
      </c>
      <c r="S91" s="174">
        <v>0</v>
      </c>
      <c r="T91" s="175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76" t="s">
        <v>283</v>
      </c>
      <c r="AT91" s="176" t="s">
        <v>121</v>
      </c>
      <c r="AU91" s="176" t="s">
        <v>82</v>
      </c>
      <c r="AY91" s="17" t="s">
        <v>118</v>
      </c>
      <c r="BE91" s="177">
        <f>IF(N91="základní",J91,0)</f>
        <v>0</v>
      </c>
      <c r="BF91" s="177">
        <f>IF(N91="snížená",J91,0)</f>
        <v>0</v>
      </c>
      <c r="BG91" s="177">
        <f>IF(N91="zákl. přenesená",J91,0)</f>
        <v>0</v>
      </c>
      <c r="BH91" s="177">
        <f>IF(N91="sníž. přenesená",J91,0)</f>
        <v>0</v>
      </c>
      <c r="BI91" s="177">
        <f>IF(N91="nulová",J91,0)</f>
        <v>0</v>
      </c>
      <c r="BJ91" s="17" t="s">
        <v>80</v>
      </c>
      <c r="BK91" s="177">
        <f>ROUND(I91*H91,2)</f>
        <v>0</v>
      </c>
      <c r="BL91" s="17" t="s">
        <v>283</v>
      </c>
      <c r="BM91" s="176" t="s">
        <v>284</v>
      </c>
    </row>
    <row r="92" spans="1:65" s="2" customFormat="1" ht="19.5">
      <c r="A92" s="34"/>
      <c r="B92" s="35"/>
      <c r="C92" s="36"/>
      <c r="D92" s="178" t="s">
        <v>127</v>
      </c>
      <c r="E92" s="36"/>
      <c r="F92" s="179" t="s">
        <v>285</v>
      </c>
      <c r="G92" s="36"/>
      <c r="H92" s="36"/>
      <c r="I92" s="180"/>
      <c r="J92" s="36"/>
      <c r="K92" s="36"/>
      <c r="L92" s="39"/>
      <c r="M92" s="181"/>
      <c r="N92" s="182"/>
      <c r="O92" s="64"/>
      <c r="P92" s="64"/>
      <c r="Q92" s="64"/>
      <c r="R92" s="64"/>
      <c r="S92" s="64"/>
      <c r="T92" s="65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7" t="s">
        <v>127</v>
      </c>
      <c r="AU92" s="17" t="s">
        <v>82</v>
      </c>
    </row>
    <row r="93" spans="1:65" s="2" customFormat="1" ht="11.25">
      <c r="A93" s="34"/>
      <c r="B93" s="35"/>
      <c r="C93" s="36"/>
      <c r="D93" s="206" t="s">
        <v>286</v>
      </c>
      <c r="E93" s="36"/>
      <c r="F93" s="207" t="s">
        <v>287</v>
      </c>
      <c r="G93" s="36"/>
      <c r="H93" s="36"/>
      <c r="I93" s="180"/>
      <c r="J93" s="36"/>
      <c r="K93" s="36"/>
      <c r="L93" s="39"/>
      <c r="M93" s="181"/>
      <c r="N93" s="182"/>
      <c r="O93" s="64"/>
      <c r="P93" s="64"/>
      <c r="Q93" s="64"/>
      <c r="R93" s="64"/>
      <c r="S93" s="64"/>
      <c r="T93" s="65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286</v>
      </c>
      <c r="AU93" s="17" t="s">
        <v>82</v>
      </c>
    </row>
    <row r="94" spans="1:65" s="2" customFormat="1" ht="16.5" customHeight="1">
      <c r="A94" s="34"/>
      <c r="B94" s="35"/>
      <c r="C94" s="183" t="s">
        <v>82</v>
      </c>
      <c r="D94" s="183" t="s">
        <v>128</v>
      </c>
      <c r="E94" s="184" t="s">
        <v>288</v>
      </c>
      <c r="F94" s="185" t="s">
        <v>289</v>
      </c>
      <c r="G94" s="186" t="s">
        <v>186</v>
      </c>
      <c r="H94" s="187">
        <v>20</v>
      </c>
      <c r="I94" s="188"/>
      <c r="J94" s="189">
        <f>ROUND(I94*H94,2)</f>
        <v>0</v>
      </c>
      <c r="K94" s="185" t="s">
        <v>19</v>
      </c>
      <c r="L94" s="190"/>
      <c r="M94" s="191" t="s">
        <v>19</v>
      </c>
      <c r="N94" s="192" t="s">
        <v>44</v>
      </c>
      <c r="O94" s="64"/>
      <c r="P94" s="174">
        <f>O94*H94</f>
        <v>0</v>
      </c>
      <c r="Q94" s="174">
        <v>8.0000000000000007E-5</v>
      </c>
      <c r="R94" s="174">
        <f>Q94*H94</f>
        <v>1.6000000000000001E-3</v>
      </c>
      <c r="S94" s="174">
        <v>0</v>
      </c>
      <c r="T94" s="175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76" t="s">
        <v>290</v>
      </c>
      <c r="AT94" s="176" t="s">
        <v>128</v>
      </c>
      <c r="AU94" s="176" t="s">
        <v>82</v>
      </c>
      <c r="AY94" s="17" t="s">
        <v>118</v>
      </c>
      <c r="BE94" s="177">
        <f>IF(N94="základní",J94,0)</f>
        <v>0</v>
      </c>
      <c r="BF94" s="177">
        <f>IF(N94="snížená",J94,0)</f>
        <v>0</v>
      </c>
      <c r="BG94" s="177">
        <f>IF(N94="zákl. přenesená",J94,0)</f>
        <v>0</v>
      </c>
      <c r="BH94" s="177">
        <f>IF(N94="sníž. přenesená",J94,0)</f>
        <v>0</v>
      </c>
      <c r="BI94" s="177">
        <f>IF(N94="nulová",J94,0)</f>
        <v>0</v>
      </c>
      <c r="BJ94" s="17" t="s">
        <v>80</v>
      </c>
      <c r="BK94" s="177">
        <f>ROUND(I94*H94,2)</f>
        <v>0</v>
      </c>
      <c r="BL94" s="17" t="s">
        <v>283</v>
      </c>
      <c r="BM94" s="176" t="s">
        <v>291</v>
      </c>
    </row>
    <row r="95" spans="1:65" s="2" customFormat="1" ht="11.25">
      <c r="A95" s="34"/>
      <c r="B95" s="35"/>
      <c r="C95" s="36"/>
      <c r="D95" s="178" t="s">
        <v>127</v>
      </c>
      <c r="E95" s="36"/>
      <c r="F95" s="179" t="s">
        <v>289</v>
      </c>
      <c r="G95" s="36"/>
      <c r="H95" s="36"/>
      <c r="I95" s="180"/>
      <c r="J95" s="36"/>
      <c r="K95" s="36"/>
      <c r="L95" s="39"/>
      <c r="M95" s="181"/>
      <c r="N95" s="182"/>
      <c r="O95" s="64"/>
      <c r="P95" s="64"/>
      <c r="Q95" s="64"/>
      <c r="R95" s="64"/>
      <c r="S95" s="64"/>
      <c r="T95" s="65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7" t="s">
        <v>127</v>
      </c>
      <c r="AU95" s="17" t="s">
        <v>82</v>
      </c>
    </row>
    <row r="96" spans="1:65" s="13" customFormat="1" ht="11.25">
      <c r="B96" s="208"/>
      <c r="C96" s="209"/>
      <c r="D96" s="178" t="s">
        <v>292</v>
      </c>
      <c r="E96" s="210" t="s">
        <v>19</v>
      </c>
      <c r="F96" s="211" t="s">
        <v>293</v>
      </c>
      <c r="G96" s="209"/>
      <c r="H96" s="212">
        <v>20</v>
      </c>
      <c r="I96" s="213"/>
      <c r="J96" s="209"/>
      <c r="K96" s="209"/>
      <c r="L96" s="214"/>
      <c r="M96" s="215"/>
      <c r="N96" s="216"/>
      <c r="O96" s="216"/>
      <c r="P96" s="216"/>
      <c r="Q96" s="216"/>
      <c r="R96" s="216"/>
      <c r="S96" s="216"/>
      <c r="T96" s="217"/>
      <c r="AT96" s="218" t="s">
        <v>292</v>
      </c>
      <c r="AU96" s="218" t="s">
        <v>82</v>
      </c>
      <c r="AV96" s="13" t="s">
        <v>82</v>
      </c>
      <c r="AW96" s="13" t="s">
        <v>33</v>
      </c>
      <c r="AX96" s="13" t="s">
        <v>80</v>
      </c>
      <c r="AY96" s="218" t="s">
        <v>118</v>
      </c>
    </row>
    <row r="97" spans="1:65" s="2" customFormat="1" ht="16.5" customHeight="1">
      <c r="A97" s="34"/>
      <c r="B97" s="35"/>
      <c r="C97" s="165" t="s">
        <v>135</v>
      </c>
      <c r="D97" s="165" t="s">
        <v>121</v>
      </c>
      <c r="E97" s="166" t="s">
        <v>294</v>
      </c>
      <c r="F97" s="167" t="s">
        <v>295</v>
      </c>
      <c r="G97" s="168" t="s">
        <v>186</v>
      </c>
      <c r="H97" s="169">
        <v>70</v>
      </c>
      <c r="I97" s="170"/>
      <c r="J97" s="171">
        <f>ROUND(I97*H97,2)</f>
        <v>0</v>
      </c>
      <c r="K97" s="167" t="s">
        <v>282</v>
      </c>
      <c r="L97" s="39"/>
      <c r="M97" s="172" t="s">
        <v>19</v>
      </c>
      <c r="N97" s="173" t="s">
        <v>44</v>
      </c>
      <c r="O97" s="64"/>
      <c r="P97" s="174">
        <f>O97*H97</f>
        <v>0</v>
      </c>
      <c r="Q97" s="174">
        <v>0</v>
      </c>
      <c r="R97" s="174">
        <f>Q97*H97</f>
        <v>0</v>
      </c>
      <c r="S97" s="174">
        <v>0</v>
      </c>
      <c r="T97" s="175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76" t="s">
        <v>125</v>
      </c>
      <c r="AT97" s="176" t="s">
        <v>121</v>
      </c>
      <c r="AU97" s="176" t="s">
        <v>82</v>
      </c>
      <c r="AY97" s="17" t="s">
        <v>118</v>
      </c>
      <c r="BE97" s="177">
        <f>IF(N97="základní",J97,0)</f>
        <v>0</v>
      </c>
      <c r="BF97" s="177">
        <f>IF(N97="snížená",J97,0)</f>
        <v>0</v>
      </c>
      <c r="BG97" s="177">
        <f>IF(N97="zákl. přenesená",J97,0)</f>
        <v>0</v>
      </c>
      <c r="BH97" s="177">
        <f>IF(N97="sníž. přenesená",J97,0)</f>
        <v>0</v>
      </c>
      <c r="BI97" s="177">
        <f>IF(N97="nulová",J97,0)</f>
        <v>0</v>
      </c>
      <c r="BJ97" s="17" t="s">
        <v>80</v>
      </c>
      <c r="BK97" s="177">
        <f>ROUND(I97*H97,2)</f>
        <v>0</v>
      </c>
      <c r="BL97" s="17" t="s">
        <v>125</v>
      </c>
      <c r="BM97" s="176" t="s">
        <v>296</v>
      </c>
    </row>
    <row r="98" spans="1:65" s="2" customFormat="1" ht="11.25">
      <c r="A98" s="34"/>
      <c r="B98" s="35"/>
      <c r="C98" s="36"/>
      <c r="D98" s="178" t="s">
        <v>127</v>
      </c>
      <c r="E98" s="36"/>
      <c r="F98" s="179" t="s">
        <v>297</v>
      </c>
      <c r="G98" s="36"/>
      <c r="H98" s="36"/>
      <c r="I98" s="180"/>
      <c r="J98" s="36"/>
      <c r="K98" s="36"/>
      <c r="L98" s="39"/>
      <c r="M98" s="181"/>
      <c r="N98" s="182"/>
      <c r="O98" s="64"/>
      <c r="P98" s="64"/>
      <c r="Q98" s="64"/>
      <c r="R98" s="64"/>
      <c r="S98" s="64"/>
      <c r="T98" s="65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7" t="s">
        <v>127</v>
      </c>
      <c r="AU98" s="17" t="s">
        <v>82</v>
      </c>
    </row>
    <row r="99" spans="1:65" s="2" customFormat="1" ht="11.25">
      <c r="A99" s="34"/>
      <c r="B99" s="35"/>
      <c r="C99" s="36"/>
      <c r="D99" s="206" t="s">
        <v>286</v>
      </c>
      <c r="E99" s="36"/>
      <c r="F99" s="207" t="s">
        <v>298</v>
      </c>
      <c r="G99" s="36"/>
      <c r="H99" s="36"/>
      <c r="I99" s="180"/>
      <c r="J99" s="36"/>
      <c r="K99" s="36"/>
      <c r="L99" s="39"/>
      <c r="M99" s="181"/>
      <c r="N99" s="182"/>
      <c r="O99" s="64"/>
      <c r="P99" s="64"/>
      <c r="Q99" s="64"/>
      <c r="R99" s="64"/>
      <c r="S99" s="64"/>
      <c r="T99" s="65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7" t="s">
        <v>286</v>
      </c>
      <c r="AU99" s="17" t="s">
        <v>82</v>
      </c>
    </row>
    <row r="100" spans="1:65" s="2" customFormat="1" ht="16.5" customHeight="1">
      <c r="A100" s="34"/>
      <c r="B100" s="35"/>
      <c r="C100" s="183" t="s">
        <v>139</v>
      </c>
      <c r="D100" s="183" t="s">
        <v>128</v>
      </c>
      <c r="E100" s="184" t="s">
        <v>299</v>
      </c>
      <c r="F100" s="185" t="s">
        <v>300</v>
      </c>
      <c r="G100" s="186" t="s">
        <v>186</v>
      </c>
      <c r="H100" s="187">
        <v>21</v>
      </c>
      <c r="I100" s="188"/>
      <c r="J100" s="189">
        <f>ROUND(I100*H100,2)</f>
        <v>0</v>
      </c>
      <c r="K100" s="185" t="s">
        <v>282</v>
      </c>
      <c r="L100" s="190"/>
      <c r="M100" s="191" t="s">
        <v>19</v>
      </c>
      <c r="N100" s="192" t="s">
        <v>44</v>
      </c>
      <c r="O100" s="64"/>
      <c r="P100" s="174">
        <f>O100*H100</f>
        <v>0</v>
      </c>
      <c r="Q100" s="174">
        <v>3.8999999999999999E-4</v>
      </c>
      <c r="R100" s="174">
        <f>Q100*H100</f>
        <v>8.1899999999999994E-3</v>
      </c>
      <c r="S100" s="174">
        <v>0</v>
      </c>
      <c r="T100" s="175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76" t="s">
        <v>131</v>
      </c>
      <c r="AT100" s="176" t="s">
        <v>128</v>
      </c>
      <c r="AU100" s="176" t="s">
        <v>82</v>
      </c>
      <c r="AY100" s="17" t="s">
        <v>118</v>
      </c>
      <c r="BE100" s="177">
        <f>IF(N100="základní",J100,0)</f>
        <v>0</v>
      </c>
      <c r="BF100" s="177">
        <f>IF(N100="snížená",J100,0)</f>
        <v>0</v>
      </c>
      <c r="BG100" s="177">
        <f>IF(N100="zákl. přenesená",J100,0)</f>
        <v>0</v>
      </c>
      <c r="BH100" s="177">
        <f>IF(N100="sníž. přenesená",J100,0)</f>
        <v>0</v>
      </c>
      <c r="BI100" s="177">
        <f>IF(N100="nulová",J100,0)</f>
        <v>0</v>
      </c>
      <c r="BJ100" s="17" t="s">
        <v>80</v>
      </c>
      <c r="BK100" s="177">
        <f>ROUND(I100*H100,2)</f>
        <v>0</v>
      </c>
      <c r="BL100" s="17" t="s">
        <v>125</v>
      </c>
      <c r="BM100" s="176" t="s">
        <v>301</v>
      </c>
    </row>
    <row r="101" spans="1:65" s="2" customFormat="1" ht="11.25">
      <c r="A101" s="34"/>
      <c r="B101" s="35"/>
      <c r="C101" s="36"/>
      <c r="D101" s="178" t="s">
        <v>127</v>
      </c>
      <c r="E101" s="36"/>
      <c r="F101" s="179" t="s">
        <v>300</v>
      </c>
      <c r="G101" s="36"/>
      <c r="H101" s="36"/>
      <c r="I101" s="180"/>
      <c r="J101" s="36"/>
      <c r="K101" s="36"/>
      <c r="L101" s="39"/>
      <c r="M101" s="181"/>
      <c r="N101" s="182"/>
      <c r="O101" s="64"/>
      <c r="P101" s="64"/>
      <c r="Q101" s="64"/>
      <c r="R101" s="64"/>
      <c r="S101" s="64"/>
      <c r="T101" s="65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7" t="s">
        <v>127</v>
      </c>
      <c r="AU101" s="17" t="s">
        <v>82</v>
      </c>
    </row>
    <row r="102" spans="1:65" s="13" customFormat="1" ht="11.25">
      <c r="B102" s="208"/>
      <c r="C102" s="209"/>
      <c r="D102" s="178" t="s">
        <v>292</v>
      </c>
      <c r="E102" s="210" t="s">
        <v>19</v>
      </c>
      <c r="F102" s="211" t="s">
        <v>302</v>
      </c>
      <c r="G102" s="209"/>
      <c r="H102" s="212">
        <v>21</v>
      </c>
      <c r="I102" s="213"/>
      <c r="J102" s="209"/>
      <c r="K102" s="209"/>
      <c r="L102" s="214"/>
      <c r="M102" s="215"/>
      <c r="N102" s="216"/>
      <c r="O102" s="216"/>
      <c r="P102" s="216"/>
      <c r="Q102" s="216"/>
      <c r="R102" s="216"/>
      <c r="S102" s="216"/>
      <c r="T102" s="217"/>
      <c r="AT102" s="218" t="s">
        <v>292</v>
      </c>
      <c r="AU102" s="218" t="s">
        <v>82</v>
      </c>
      <c r="AV102" s="13" t="s">
        <v>82</v>
      </c>
      <c r="AW102" s="13" t="s">
        <v>33</v>
      </c>
      <c r="AX102" s="13" t="s">
        <v>80</v>
      </c>
      <c r="AY102" s="218" t="s">
        <v>118</v>
      </c>
    </row>
    <row r="103" spans="1:65" s="2" customFormat="1" ht="16.5" customHeight="1">
      <c r="A103" s="34"/>
      <c r="B103" s="35"/>
      <c r="C103" s="183" t="s">
        <v>143</v>
      </c>
      <c r="D103" s="183" t="s">
        <v>128</v>
      </c>
      <c r="E103" s="184" t="s">
        <v>303</v>
      </c>
      <c r="F103" s="185" t="s">
        <v>304</v>
      </c>
      <c r="G103" s="186" t="s">
        <v>186</v>
      </c>
      <c r="H103" s="187">
        <v>52.5</v>
      </c>
      <c r="I103" s="188"/>
      <c r="J103" s="189">
        <f>ROUND(I103*H103,2)</f>
        <v>0</v>
      </c>
      <c r="K103" s="185" t="s">
        <v>282</v>
      </c>
      <c r="L103" s="190"/>
      <c r="M103" s="191" t="s">
        <v>19</v>
      </c>
      <c r="N103" s="192" t="s">
        <v>44</v>
      </c>
      <c r="O103" s="64"/>
      <c r="P103" s="174">
        <f>O103*H103</f>
        <v>0</v>
      </c>
      <c r="Q103" s="174">
        <v>1E-4</v>
      </c>
      <c r="R103" s="174">
        <f>Q103*H103</f>
        <v>5.2500000000000003E-3</v>
      </c>
      <c r="S103" s="174">
        <v>0</v>
      </c>
      <c r="T103" s="175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76" t="s">
        <v>131</v>
      </c>
      <c r="AT103" s="176" t="s">
        <v>128</v>
      </c>
      <c r="AU103" s="176" t="s">
        <v>82</v>
      </c>
      <c r="AY103" s="17" t="s">
        <v>118</v>
      </c>
      <c r="BE103" s="177">
        <f>IF(N103="základní",J103,0)</f>
        <v>0</v>
      </c>
      <c r="BF103" s="177">
        <f>IF(N103="snížená",J103,0)</f>
        <v>0</v>
      </c>
      <c r="BG103" s="177">
        <f>IF(N103="zákl. přenesená",J103,0)</f>
        <v>0</v>
      </c>
      <c r="BH103" s="177">
        <f>IF(N103="sníž. přenesená",J103,0)</f>
        <v>0</v>
      </c>
      <c r="BI103" s="177">
        <f>IF(N103="nulová",J103,0)</f>
        <v>0</v>
      </c>
      <c r="BJ103" s="17" t="s">
        <v>80</v>
      </c>
      <c r="BK103" s="177">
        <f>ROUND(I103*H103,2)</f>
        <v>0</v>
      </c>
      <c r="BL103" s="17" t="s">
        <v>125</v>
      </c>
      <c r="BM103" s="176" t="s">
        <v>305</v>
      </c>
    </row>
    <row r="104" spans="1:65" s="2" customFormat="1" ht="11.25">
      <c r="A104" s="34"/>
      <c r="B104" s="35"/>
      <c r="C104" s="36"/>
      <c r="D104" s="178" t="s">
        <v>127</v>
      </c>
      <c r="E104" s="36"/>
      <c r="F104" s="179" t="s">
        <v>304</v>
      </c>
      <c r="G104" s="36"/>
      <c r="H104" s="36"/>
      <c r="I104" s="180"/>
      <c r="J104" s="36"/>
      <c r="K104" s="36"/>
      <c r="L104" s="39"/>
      <c r="M104" s="181"/>
      <c r="N104" s="182"/>
      <c r="O104" s="64"/>
      <c r="P104" s="64"/>
      <c r="Q104" s="64"/>
      <c r="R104" s="64"/>
      <c r="S104" s="64"/>
      <c r="T104" s="65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T104" s="17" t="s">
        <v>127</v>
      </c>
      <c r="AU104" s="17" t="s">
        <v>82</v>
      </c>
    </row>
    <row r="105" spans="1:65" s="13" customFormat="1" ht="11.25">
      <c r="B105" s="208"/>
      <c r="C105" s="209"/>
      <c r="D105" s="178" t="s">
        <v>292</v>
      </c>
      <c r="E105" s="210" t="s">
        <v>19</v>
      </c>
      <c r="F105" s="211" t="s">
        <v>306</v>
      </c>
      <c r="G105" s="209"/>
      <c r="H105" s="212">
        <v>52.5</v>
      </c>
      <c r="I105" s="213"/>
      <c r="J105" s="209"/>
      <c r="K105" s="209"/>
      <c r="L105" s="214"/>
      <c r="M105" s="215"/>
      <c r="N105" s="216"/>
      <c r="O105" s="216"/>
      <c r="P105" s="216"/>
      <c r="Q105" s="216"/>
      <c r="R105" s="216"/>
      <c r="S105" s="216"/>
      <c r="T105" s="217"/>
      <c r="AT105" s="218" t="s">
        <v>292</v>
      </c>
      <c r="AU105" s="218" t="s">
        <v>82</v>
      </c>
      <c r="AV105" s="13" t="s">
        <v>82</v>
      </c>
      <c r="AW105" s="13" t="s">
        <v>33</v>
      </c>
      <c r="AX105" s="13" t="s">
        <v>80</v>
      </c>
      <c r="AY105" s="218" t="s">
        <v>118</v>
      </c>
    </row>
    <row r="106" spans="1:65" s="2" customFormat="1" ht="16.5" customHeight="1">
      <c r="A106" s="34"/>
      <c r="B106" s="35"/>
      <c r="C106" s="165" t="s">
        <v>148</v>
      </c>
      <c r="D106" s="165" t="s">
        <v>121</v>
      </c>
      <c r="E106" s="166" t="s">
        <v>307</v>
      </c>
      <c r="F106" s="167" t="s">
        <v>308</v>
      </c>
      <c r="G106" s="168" t="s">
        <v>309</v>
      </c>
      <c r="H106" s="169">
        <v>8</v>
      </c>
      <c r="I106" s="170"/>
      <c r="J106" s="171">
        <f>ROUND(I106*H106,2)</f>
        <v>0</v>
      </c>
      <c r="K106" s="167" t="s">
        <v>282</v>
      </c>
      <c r="L106" s="39"/>
      <c r="M106" s="172" t="s">
        <v>19</v>
      </c>
      <c r="N106" s="173" t="s">
        <v>44</v>
      </c>
      <c r="O106" s="64"/>
      <c r="P106" s="174">
        <f>O106*H106</f>
        <v>0</v>
      </c>
      <c r="Q106" s="174">
        <v>0</v>
      </c>
      <c r="R106" s="174">
        <f>Q106*H106</f>
        <v>0</v>
      </c>
      <c r="S106" s="174">
        <v>0</v>
      </c>
      <c r="T106" s="175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76" t="s">
        <v>139</v>
      </c>
      <c r="AT106" s="176" t="s">
        <v>121</v>
      </c>
      <c r="AU106" s="176" t="s">
        <v>82</v>
      </c>
      <c r="AY106" s="17" t="s">
        <v>118</v>
      </c>
      <c r="BE106" s="177">
        <f>IF(N106="základní",J106,0)</f>
        <v>0</v>
      </c>
      <c r="BF106" s="177">
        <f>IF(N106="snížená",J106,0)</f>
        <v>0</v>
      </c>
      <c r="BG106" s="177">
        <f>IF(N106="zákl. přenesená",J106,0)</f>
        <v>0</v>
      </c>
      <c r="BH106" s="177">
        <f>IF(N106="sníž. přenesená",J106,0)</f>
        <v>0</v>
      </c>
      <c r="BI106" s="177">
        <f>IF(N106="nulová",J106,0)</f>
        <v>0</v>
      </c>
      <c r="BJ106" s="17" t="s">
        <v>80</v>
      </c>
      <c r="BK106" s="177">
        <f>ROUND(I106*H106,2)</f>
        <v>0</v>
      </c>
      <c r="BL106" s="17" t="s">
        <v>139</v>
      </c>
      <c r="BM106" s="176" t="s">
        <v>310</v>
      </c>
    </row>
    <row r="107" spans="1:65" s="2" customFormat="1" ht="19.5">
      <c r="A107" s="34"/>
      <c r="B107" s="35"/>
      <c r="C107" s="36"/>
      <c r="D107" s="178" t="s">
        <v>127</v>
      </c>
      <c r="E107" s="36"/>
      <c r="F107" s="179" t="s">
        <v>311</v>
      </c>
      <c r="G107" s="36"/>
      <c r="H107" s="36"/>
      <c r="I107" s="180"/>
      <c r="J107" s="36"/>
      <c r="K107" s="36"/>
      <c r="L107" s="39"/>
      <c r="M107" s="181"/>
      <c r="N107" s="182"/>
      <c r="O107" s="64"/>
      <c r="P107" s="64"/>
      <c r="Q107" s="64"/>
      <c r="R107" s="64"/>
      <c r="S107" s="64"/>
      <c r="T107" s="65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7" t="s">
        <v>127</v>
      </c>
      <c r="AU107" s="17" t="s">
        <v>82</v>
      </c>
    </row>
    <row r="108" spans="1:65" s="2" customFormat="1" ht="11.25">
      <c r="A108" s="34"/>
      <c r="B108" s="35"/>
      <c r="C108" s="36"/>
      <c r="D108" s="206" t="s">
        <v>286</v>
      </c>
      <c r="E108" s="36"/>
      <c r="F108" s="207" t="s">
        <v>312</v>
      </c>
      <c r="G108" s="36"/>
      <c r="H108" s="36"/>
      <c r="I108" s="180"/>
      <c r="J108" s="36"/>
      <c r="K108" s="36"/>
      <c r="L108" s="39"/>
      <c r="M108" s="181"/>
      <c r="N108" s="182"/>
      <c r="O108" s="64"/>
      <c r="P108" s="64"/>
      <c r="Q108" s="64"/>
      <c r="R108" s="64"/>
      <c r="S108" s="64"/>
      <c r="T108" s="65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7" t="s">
        <v>286</v>
      </c>
      <c r="AU108" s="17" t="s">
        <v>82</v>
      </c>
    </row>
    <row r="109" spans="1:65" s="2" customFormat="1" ht="16.5" customHeight="1">
      <c r="A109" s="34"/>
      <c r="B109" s="35"/>
      <c r="C109" s="183" t="s">
        <v>152</v>
      </c>
      <c r="D109" s="183" t="s">
        <v>128</v>
      </c>
      <c r="E109" s="184" t="s">
        <v>313</v>
      </c>
      <c r="F109" s="185" t="s">
        <v>314</v>
      </c>
      <c r="G109" s="186" t="s">
        <v>309</v>
      </c>
      <c r="H109" s="187">
        <v>8</v>
      </c>
      <c r="I109" s="188"/>
      <c r="J109" s="189">
        <f>ROUND(I109*H109,2)</f>
        <v>0</v>
      </c>
      <c r="K109" s="185" t="s">
        <v>282</v>
      </c>
      <c r="L109" s="190"/>
      <c r="M109" s="191" t="s">
        <v>19</v>
      </c>
      <c r="N109" s="192" t="s">
        <v>44</v>
      </c>
      <c r="O109" s="64"/>
      <c r="P109" s="174">
        <f>O109*H109</f>
        <v>0</v>
      </c>
      <c r="Q109" s="174">
        <v>1.4999999999999999E-4</v>
      </c>
      <c r="R109" s="174">
        <f>Q109*H109</f>
        <v>1.1999999999999999E-3</v>
      </c>
      <c r="S109" s="174">
        <v>0</v>
      </c>
      <c r="T109" s="175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76" t="s">
        <v>156</v>
      </c>
      <c r="AT109" s="176" t="s">
        <v>128</v>
      </c>
      <c r="AU109" s="176" t="s">
        <v>82</v>
      </c>
      <c r="AY109" s="17" t="s">
        <v>118</v>
      </c>
      <c r="BE109" s="177">
        <f>IF(N109="základní",J109,0)</f>
        <v>0</v>
      </c>
      <c r="BF109" s="177">
        <f>IF(N109="snížená",J109,0)</f>
        <v>0</v>
      </c>
      <c r="BG109" s="177">
        <f>IF(N109="zákl. přenesená",J109,0)</f>
        <v>0</v>
      </c>
      <c r="BH109" s="177">
        <f>IF(N109="sníž. přenesená",J109,0)</f>
        <v>0</v>
      </c>
      <c r="BI109" s="177">
        <f>IF(N109="nulová",J109,0)</f>
        <v>0</v>
      </c>
      <c r="BJ109" s="17" t="s">
        <v>80</v>
      </c>
      <c r="BK109" s="177">
        <f>ROUND(I109*H109,2)</f>
        <v>0</v>
      </c>
      <c r="BL109" s="17" t="s">
        <v>139</v>
      </c>
      <c r="BM109" s="176" t="s">
        <v>315</v>
      </c>
    </row>
    <row r="110" spans="1:65" s="2" customFormat="1" ht="11.25">
      <c r="A110" s="34"/>
      <c r="B110" s="35"/>
      <c r="C110" s="36"/>
      <c r="D110" s="178" t="s">
        <v>127</v>
      </c>
      <c r="E110" s="36"/>
      <c r="F110" s="179" t="s">
        <v>314</v>
      </c>
      <c r="G110" s="36"/>
      <c r="H110" s="36"/>
      <c r="I110" s="180"/>
      <c r="J110" s="36"/>
      <c r="K110" s="36"/>
      <c r="L110" s="39"/>
      <c r="M110" s="181"/>
      <c r="N110" s="182"/>
      <c r="O110" s="64"/>
      <c r="P110" s="64"/>
      <c r="Q110" s="64"/>
      <c r="R110" s="64"/>
      <c r="S110" s="64"/>
      <c r="T110" s="65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7" t="s">
        <v>127</v>
      </c>
      <c r="AU110" s="17" t="s">
        <v>82</v>
      </c>
    </row>
    <row r="111" spans="1:65" s="2" customFormat="1" ht="16.5" customHeight="1">
      <c r="A111" s="34"/>
      <c r="B111" s="35"/>
      <c r="C111" s="165" t="s">
        <v>156</v>
      </c>
      <c r="D111" s="165" t="s">
        <v>121</v>
      </c>
      <c r="E111" s="166" t="s">
        <v>316</v>
      </c>
      <c r="F111" s="167" t="s">
        <v>317</v>
      </c>
      <c r="G111" s="168" t="s">
        <v>186</v>
      </c>
      <c r="H111" s="169">
        <v>80</v>
      </c>
      <c r="I111" s="170"/>
      <c r="J111" s="171">
        <f>ROUND(I111*H111,2)</f>
        <v>0</v>
      </c>
      <c r="K111" s="167" t="s">
        <v>282</v>
      </c>
      <c r="L111" s="39"/>
      <c r="M111" s="172" t="s">
        <v>19</v>
      </c>
      <c r="N111" s="173" t="s">
        <v>44</v>
      </c>
      <c r="O111" s="64"/>
      <c r="P111" s="174">
        <f>O111*H111</f>
        <v>0</v>
      </c>
      <c r="Q111" s="174">
        <v>0</v>
      </c>
      <c r="R111" s="174">
        <f>Q111*H111</f>
        <v>0</v>
      </c>
      <c r="S111" s="174">
        <v>0</v>
      </c>
      <c r="T111" s="175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76" t="s">
        <v>125</v>
      </c>
      <c r="AT111" s="176" t="s">
        <v>121</v>
      </c>
      <c r="AU111" s="176" t="s">
        <v>82</v>
      </c>
      <c r="AY111" s="17" t="s">
        <v>118</v>
      </c>
      <c r="BE111" s="177">
        <f>IF(N111="základní",J111,0)</f>
        <v>0</v>
      </c>
      <c r="BF111" s="177">
        <f>IF(N111="snížená",J111,0)</f>
        <v>0</v>
      </c>
      <c r="BG111" s="177">
        <f>IF(N111="zákl. přenesená",J111,0)</f>
        <v>0</v>
      </c>
      <c r="BH111" s="177">
        <f>IF(N111="sníž. přenesená",J111,0)</f>
        <v>0</v>
      </c>
      <c r="BI111" s="177">
        <f>IF(N111="nulová",J111,0)</f>
        <v>0</v>
      </c>
      <c r="BJ111" s="17" t="s">
        <v>80</v>
      </c>
      <c r="BK111" s="177">
        <f>ROUND(I111*H111,2)</f>
        <v>0</v>
      </c>
      <c r="BL111" s="17" t="s">
        <v>125</v>
      </c>
      <c r="BM111" s="176" t="s">
        <v>318</v>
      </c>
    </row>
    <row r="112" spans="1:65" s="2" customFormat="1" ht="11.25">
      <c r="A112" s="34"/>
      <c r="B112" s="35"/>
      <c r="C112" s="36"/>
      <c r="D112" s="178" t="s">
        <v>127</v>
      </c>
      <c r="E112" s="36"/>
      <c r="F112" s="179" t="s">
        <v>319</v>
      </c>
      <c r="G112" s="36"/>
      <c r="H112" s="36"/>
      <c r="I112" s="180"/>
      <c r="J112" s="36"/>
      <c r="K112" s="36"/>
      <c r="L112" s="39"/>
      <c r="M112" s="181"/>
      <c r="N112" s="182"/>
      <c r="O112" s="64"/>
      <c r="P112" s="64"/>
      <c r="Q112" s="64"/>
      <c r="R112" s="64"/>
      <c r="S112" s="64"/>
      <c r="T112" s="65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7" t="s">
        <v>127</v>
      </c>
      <c r="AU112" s="17" t="s">
        <v>82</v>
      </c>
    </row>
    <row r="113" spans="1:65" s="2" customFormat="1" ht="11.25">
      <c r="A113" s="34"/>
      <c r="B113" s="35"/>
      <c r="C113" s="36"/>
      <c r="D113" s="206" t="s">
        <v>286</v>
      </c>
      <c r="E113" s="36"/>
      <c r="F113" s="207" t="s">
        <v>320</v>
      </c>
      <c r="G113" s="36"/>
      <c r="H113" s="36"/>
      <c r="I113" s="180"/>
      <c r="J113" s="36"/>
      <c r="K113" s="36"/>
      <c r="L113" s="39"/>
      <c r="M113" s="181"/>
      <c r="N113" s="182"/>
      <c r="O113" s="64"/>
      <c r="P113" s="64"/>
      <c r="Q113" s="64"/>
      <c r="R113" s="64"/>
      <c r="S113" s="64"/>
      <c r="T113" s="65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7" t="s">
        <v>286</v>
      </c>
      <c r="AU113" s="17" t="s">
        <v>82</v>
      </c>
    </row>
    <row r="114" spans="1:65" s="2" customFormat="1" ht="16.5" customHeight="1">
      <c r="A114" s="34"/>
      <c r="B114" s="35"/>
      <c r="C114" s="183" t="s">
        <v>160</v>
      </c>
      <c r="D114" s="183" t="s">
        <v>128</v>
      </c>
      <c r="E114" s="184" t="s">
        <v>321</v>
      </c>
      <c r="F114" s="185" t="s">
        <v>322</v>
      </c>
      <c r="G114" s="186" t="s">
        <v>186</v>
      </c>
      <c r="H114" s="187">
        <v>80</v>
      </c>
      <c r="I114" s="188"/>
      <c r="J114" s="189">
        <f>ROUND(I114*H114,2)</f>
        <v>0</v>
      </c>
      <c r="K114" s="185" t="s">
        <v>282</v>
      </c>
      <c r="L114" s="190"/>
      <c r="M114" s="191" t="s">
        <v>19</v>
      </c>
      <c r="N114" s="192" t="s">
        <v>44</v>
      </c>
      <c r="O114" s="64"/>
      <c r="P114" s="174">
        <f>O114*H114</f>
        <v>0</v>
      </c>
      <c r="Q114" s="174">
        <v>1.2E-4</v>
      </c>
      <c r="R114" s="174">
        <f>Q114*H114</f>
        <v>9.6000000000000009E-3</v>
      </c>
      <c r="S114" s="174">
        <v>0</v>
      </c>
      <c r="T114" s="175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76" t="s">
        <v>131</v>
      </c>
      <c r="AT114" s="176" t="s">
        <v>128</v>
      </c>
      <c r="AU114" s="176" t="s">
        <v>82</v>
      </c>
      <c r="AY114" s="17" t="s">
        <v>118</v>
      </c>
      <c r="BE114" s="177">
        <f>IF(N114="základní",J114,0)</f>
        <v>0</v>
      </c>
      <c r="BF114" s="177">
        <f>IF(N114="snížená",J114,0)</f>
        <v>0</v>
      </c>
      <c r="BG114" s="177">
        <f>IF(N114="zákl. přenesená",J114,0)</f>
        <v>0</v>
      </c>
      <c r="BH114" s="177">
        <f>IF(N114="sníž. přenesená",J114,0)</f>
        <v>0</v>
      </c>
      <c r="BI114" s="177">
        <f>IF(N114="nulová",J114,0)</f>
        <v>0</v>
      </c>
      <c r="BJ114" s="17" t="s">
        <v>80</v>
      </c>
      <c r="BK114" s="177">
        <f>ROUND(I114*H114,2)</f>
        <v>0</v>
      </c>
      <c r="BL114" s="17" t="s">
        <v>125</v>
      </c>
      <c r="BM114" s="176" t="s">
        <v>323</v>
      </c>
    </row>
    <row r="115" spans="1:65" s="2" customFormat="1" ht="11.25">
      <c r="A115" s="34"/>
      <c r="B115" s="35"/>
      <c r="C115" s="36"/>
      <c r="D115" s="178" t="s">
        <v>127</v>
      </c>
      <c r="E115" s="36"/>
      <c r="F115" s="179" t="s">
        <v>322</v>
      </c>
      <c r="G115" s="36"/>
      <c r="H115" s="36"/>
      <c r="I115" s="180"/>
      <c r="J115" s="36"/>
      <c r="K115" s="36"/>
      <c r="L115" s="39"/>
      <c r="M115" s="181"/>
      <c r="N115" s="182"/>
      <c r="O115" s="64"/>
      <c r="P115" s="64"/>
      <c r="Q115" s="64"/>
      <c r="R115" s="64"/>
      <c r="S115" s="64"/>
      <c r="T115" s="65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7" t="s">
        <v>127</v>
      </c>
      <c r="AU115" s="17" t="s">
        <v>82</v>
      </c>
    </row>
    <row r="116" spans="1:65" s="2" customFormat="1" ht="16.5" customHeight="1">
      <c r="A116" s="34"/>
      <c r="B116" s="35"/>
      <c r="C116" s="183" t="s">
        <v>164</v>
      </c>
      <c r="D116" s="183" t="s">
        <v>128</v>
      </c>
      <c r="E116" s="184" t="s">
        <v>324</v>
      </c>
      <c r="F116" s="185" t="s">
        <v>325</v>
      </c>
      <c r="G116" s="186" t="s">
        <v>309</v>
      </c>
      <c r="H116" s="187">
        <v>30</v>
      </c>
      <c r="I116" s="188"/>
      <c r="J116" s="189">
        <f>ROUND(I116*H116,2)</f>
        <v>0</v>
      </c>
      <c r="K116" s="185" t="s">
        <v>282</v>
      </c>
      <c r="L116" s="190"/>
      <c r="M116" s="191" t="s">
        <v>19</v>
      </c>
      <c r="N116" s="192" t="s">
        <v>44</v>
      </c>
      <c r="O116" s="64"/>
      <c r="P116" s="174">
        <f>O116*H116</f>
        <v>0</v>
      </c>
      <c r="Q116" s="174">
        <v>0</v>
      </c>
      <c r="R116" s="174">
        <f>Q116*H116</f>
        <v>0</v>
      </c>
      <c r="S116" s="174">
        <v>0</v>
      </c>
      <c r="T116" s="175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76" t="s">
        <v>131</v>
      </c>
      <c r="AT116" s="176" t="s">
        <v>128</v>
      </c>
      <c r="AU116" s="176" t="s">
        <v>82</v>
      </c>
      <c r="AY116" s="17" t="s">
        <v>118</v>
      </c>
      <c r="BE116" s="177">
        <f>IF(N116="základní",J116,0)</f>
        <v>0</v>
      </c>
      <c r="BF116" s="177">
        <f>IF(N116="snížená",J116,0)</f>
        <v>0</v>
      </c>
      <c r="BG116" s="177">
        <f>IF(N116="zákl. přenesená",J116,0)</f>
        <v>0</v>
      </c>
      <c r="BH116" s="177">
        <f>IF(N116="sníž. přenesená",J116,0)</f>
        <v>0</v>
      </c>
      <c r="BI116" s="177">
        <f>IF(N116="nulová",J116,0)</f>
        <v>0</v>
      </c>
      <c r="BJ116" s="17" t="s">
        <v>80</v>
      </c>
      <c r="BK116" s="177">
        <f>ROUND(I116*H116,2)</f>
        <v>0</v>
      </c>
      <c r="BL116" s="17" t="s">
        <v>125</v>
      </c>
      <c r="BM116" s="176" t="s">
        <v>326</v>
      </c>
    </row>
    <row r="117" spans="1:65" s="2" customFormat="1" ht="11.25">
      <c r="A117" s="34"/>
      <c r="B117" s="35"/>
      <c r="C117" s="36"/>
      <c r="D117" s="178" t="s">
        <v>127</v>
      </c>
      <c r="E117" s="36"/>
      <c r="F117" s="179" t="s">
        <v>325</v>
      </c>
      <c r="G117" s="36"/>
      <c r="H117" s="36"/>
      <c r="I117" s="180"/>
      <c r="J117" s="36"/>
      <c r="K117" s="36"/>
      <c r="L117" s="39"/>
      <c r="M117" s="181"/>
      <c r="N117" s="182"/>
      <c r="O117" s="64"/>
      <c r="P117" s="64"/>
      <c r="Q117" s="64"/>
      <c r="R117" s="64"/>
      <c r="S117" s="64"/>
      <c r="T117" s="65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127</v>
      </c>
      <c r="AU117" s="17" t="s">
        <v>82</v>
      </c>
    </row>
    <row r="118" spans="1:65" s="2" customFormat="1" ht="16.5" customHeight="1">
      <c r="A118" s="34"/>
      <c r="B118" s="35"/>
      <c r="C118" s="183" t="s">
        <v>168</v>
      </c>
      <c r="D118" s="183" t="s">
        <v>128</v>
      </c>
      <c r="E118" s="184" t="s">
        <v>327</v>
      </c>
      <c r="F118" s="185" t="s">
        <v>328</v>
      </c>
      <c r="G118" s="186" t="s">
        <v>309</v>
      </c>
      <c r="H118" s="187">
        <v>20</v>
      </c>
      <c r="I118" s="188"/>
      <c r="J118" s="189">
        <f>ROUND(I118*H118,2)</f>
        <v>0</v>
      </c>
      <c r="K118" s="185" t="s">
        <v>282</v>
      </c>
      <c r="L118" s="190"/>
      <c r="M118" s="191" t="s">
        <v>19</v>
      </c>
      <c r="N118" s="192" t="s">
        <v>44</v>
      </c>
      <c r="O118" s="64"/>
      <c r="P118" s="174">
        <f>O118*H118</f>
        <v>0</v>
      </c>
      <c r="Q118" s="174">
        <v>0</v>
      </c>
      <c r="R118" s="174">
        <f>Q118*H118</f>
        <v>0</v>
      </c>
      <c r="S118" s="174">
        <v>0</v>
      </c>
      <c r="T118" s="175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76" t="s">
        <v>131</v>
      </c>
      <c r="AT118" s="176" t="s">
        <v>128</v>
      </c>
      <c r="AU118" s="176" t="s">
        <v>82</v>
      </c>
      <c r="AY118" s="17" t="s">
        <v>118</v>
      </c>
      <c r="BE118" s="177">
        <f>IF(N118="základní",J118,0)</f>
        <v>0</v>
      </c>
      <c r="BF118" s="177">
        <f>IF(N118="snížená",J118,0)</f>
        <v>0</v>
      </c>
      <c r="BG118" s="177">
        <f>IF(N118="zákl. přenesená",J118,0)</f>
        <v>0</v>
      </c>
      <c r="BH118" s="177">
        <f>IF(N118="sníž. přenesená",J118,0)</f>
        <v>0</v>
      </c>
      <c r="BI118" s="177">
        <f>IF(N118="nulová",J118,0)</f>
        <v>0</v>
      </c>
      <c r="BJ118" s="17" t="s">
        <v>80</v>
      </c>
      <c r="BK118" s="177">
        <f>ROUND(I118*H118,2)</f>
        <v>0</v>
      </c>
      <c r="BL118" s="17" t="s">
        <v>125</v>
      </c>
      <c r="BM118" s="176" t="s">
        <v>329</v>
      </c>
    </row>
    <row r="119" spans="1:65" s="2" customFormat="1" ht="11.25">
      <c r="A119" s="34"/>
      <c r="B119" s="35"/>
      <c r="C119" s="36"/>
      <c r="D119" s="178" t="s">
        <v>127</v>
      </c>
      <c r="E119" s="36"/>
      <c r="F119" s="179" t="s">
        <v>328</v>
      </c>
      <c r="G119" s="36"/>
      <c r="H119" s="36"/>
      <c r="I119" s="180"/>
      <c r="J119" s="36"/>
      <c r="K119" s="36"/>
      <c r="L119" s="39"/>
      <c r="M119" s="181"/>
      <c r="N119" s="182"/>
      <c r="O119" s="64"/>
      <c r="P119" s="64"/>
      <c r="Q119" s="64"/>
      <c r="R119" s="64"/>
      <c r="S119" s="64"/>
      <c r="T119" s="65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127</v>
      </c>
      <c r="AU119" s="17" t="s">
        <v>82</v>
      </c>
    </row>
    <row r="120" spans="1:65" s="2" customFormat="1" ht="16.5" customHeight="1">
      <c r="A120" s="34"/>
      <c r="B120" s="35"/>
      <c r="C120" s="165" t="s">
        <v>172</v>
      </c>
      <c r="D120" s="165" t="s">
        <v>121</v>
      </c>
      <c r="E120" s="166" t="s">
        <v>330</v>
      </c>
      <c r="F120" s="167" t="s">
        <v>331</v>
      </c>
      <c r="G120" s="168" t="s">
        <v>186</v>
      </c>
      <c r="H120" s="169">
        <v>20</v>
      </c>
      <c r="I120" s="170"/>
      <c r="J120" s="171">
        <f>ROUND(I120*H120,2)</f>
        <v>0</v>
      </c>
      <c r="K120" s="167" t="s">
        <v>282</v>
      </c>
      <c r="L120" s="39"/>
      <c r="M120" s="172" t="s">
        <v>19</v>
      </c>
      <c r="N120" s="173" t="s">
        <v>44</v>
      </c>
      <c r="O120" s="64"/>
      <c r="P120" s="174">
        <f>O120*H120</f>
        <v>0</v>
      </c>
      <c r="Q120" s="174">
        <v>0</v>
      </c>
      <c r="R120" s="174">
        <f>Q120*H120</f>
        <v>0</v>
      </c>
      <c r="S120" s="174">
        <v>0</v>
      </c>
      <c r="T120" s="175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76" t="s">
        <v>125</v>
      </c>
      <c r="AT120" s="176" t="s">
        <v>121</v>
      </c>
      <c r="AU120" s="176" t="s">
        <v>82</v>
      </c>
      <c r="AY120" s="17" t="s">
        <v>118</v>
      </c>
      <c r="BE120" s="177">
        <f>IF(N120="základní",J120,0)</f>
        <v>0</v>
      </c>
      <c r="BF120" s="177">
        <f>IF(N120="snížená",J120,0)</f>
        <v>0</v>
      </c>
      <c r="BG120" s="177">
        <f>IF(N120="zákl. přenesená",J120,0)</f>
        <v>0</v>
      </c>
      <c r="BH120" s="177">
        <f>IF(N120="sníž. přenesená",J120,0)</f>
        <v>0</v>
      </c>
      <c r="BI120" s="177">
        <f>IF(N120="nulová",J120,0)</f>
        <v>0</v>
      </c>
      <c r="BJ120" s="17" t="s">
        <v>80</v>
      </c>
      <c r="BK120" s="177">
        <f>ROUND(I120*H120,2)</f>
        <v>0</v>
      </c>
      <c r="BL120" s="17" t="s">
        <v>125</v>
      </c>
      <c r="BM120" s="176" t="s">
        <v>332</v>
      </c>
    </row>
    <row r="121" spans="1:65" s="2" customFormat="1" ht="11.25">
      <c r="A121" s="34"/>
      <c r="B121" s="35"/>
      <c r="C121" s="36"/>
      <c r="D121" s="178" t="s">
        <v>127</v>
      </c>
      <c r="E121" s="36"/>
      <c r="F121" s="179" t="s">
        <v>333</v>
      </c>
      <c r="G121" s="36"/>
      <c r="H121" s="36"/>
      <c r="I121" s="180"/>
      <c r="J121" s="36"/>
      <c r="K121" s="36"/>
      <c r="L121" s="39"/>
      <c r="M121" s="181"/>
      <c r="N121" s="182"/>
      <c r="O121" s="64"/>
      <c r="P121" s="64"/>
      <c r="Q121" s="64"/>
      <c r="R121" s="64"/>
      <c r="S121" s="64"/>
      <c r="T121" s="65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127</v>
      </c>
      <c r="AU121" s="17" t="s">
        <v>82</v>
      </c>
    </row>
    <row r="122" spans="1:65" s="2" customFormat="1" ht="11.25">
      <c r="A122" s="34"/>
      <c r="B122" s="35"/>
      <c r="C122" s="36"/>
      <c r="D122" s="206" t="s">
        <v>286</v>
      </c>
      <c r="E122" s="36"/>
      <c r="F122" s="207" t="s">
        <v>334</v>
      </c>
      <c r="G122" s="36"/>
      <c r="H122" s="36"/>
      <c r="I122" s="180"/>
      <c r="J122" s="36"/>
      <c r="K122" s="36"/>
      <c r="L122" s="39"/>
      <c r="M122" s="181"/>
      <c r="N122" s="182"/>
      <c r="O122" s="64"/>
      <c r="P122" s="64"/>
      <c r="Q122" s="64"/>
      <c r="R122" s="64"/>
      <c r="S122" s="64"/>
      <c r="T122" s="65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286</v>
      </c>
      <c r="AU122" s="17" t="s">
        <v>82</v>
      </c>
    </row>
    <row r="123" spans="1:65" s="2" customFormat="1" ht="16.5" customHeight="1">
      <c r="A123" s="34"/>
      <c r="B123" s="35"/>
      <c r="C123" s="183" t="s">
        <v>176</v>
      </c>
      <c r="D123" s="183" t="s">
        <v>128</v>
      </c>
      <c r="E123" s="184" t="s">
        <v>335</v>
      </c>
      <c r="F123" s="185" t="s">
        <v>336</v>
      </c>
      <c r="G123" s="186" t="s">
        <v>186</v>
      </c>
      <c r="H123" s="187">
        <v>23</v>
      </c>
      <c r="I123" s="188"/>
      <c r="J123" s="189">
        <f>ROUND(I123*H123,2)</f>
        <v>0</v>
      </c>
      <c r="K123" s="185" t="s">
        <v>282</v>
      </c>
      <c r="L123" s="190"/>
      <c r="M123" s="191" t="s">
        <v>19</v>
      </c>
      <c r="N123" s="192" t="s">
        <v>44</v>
      </c>
      <c r="O123" s="64"/>
      <c r="P123" s="174">
        <f>O123*H123</f>
        <v>0</v>
      </c>
      <c r="Q123" s="174">
        <v>5.2999999999999998E-4</v>
      </c>
      <c r="R123" s="174">
        <f>Q123*H123</f>
        <v>1.2189999999999999E-2</v>
      </c>
      <c r="S123" s="174">
        <v>0</v>
      </c>
      <c r="T123" s="175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76" t="s">
        <v>131</v>
      </c>
      <c r="AT123" s="176" t="s">
        <v>128</v>
      </c>
      <c r="AU123" s="176" t="s">
        <v>82</v>
      </c>
      <c r="AY123" s="17" t="s">
        <v>118</v>
      </c>
      <c r="BE123" s="177">
        <f>IF(N123="základní",J123,0)</f>
        <v>0</v>
      </c>
      <c r="BF123" s="177">
        <f>IF(N123="snížená",J123,0)</f>
        <v>0</v>
      </c>
      <c r="BG123" s="177">
        <f>IF(N123="zákl. přenesená",J123,0)</f>
        <v>0</v>
      </c>
      <c r="BH123" s="177">
        <f>IF(N123="sníž. přenesená",J123,0)</f>
        <v>0</v>
      </c>
      <c r="BI123" s="177">
        <f>IF(N123="nulová",J123,0)</f>
        <v>0</v>
      </c>
      <c r="BJ123" s="17" t="s">
        <v>80</v>
      </c>
      <c r="BK123" s="177">
        <f>ROUND(I123*H123,2)</f>
        <v>0</v>
      </c>
      <c r="BL123" s="17" t="s">
        <v>125</v>
      </c>
      <c r="BM123" s="176" t="s">
        <v>337</v>
      </c>
    </row>
    <row r="124" spans="1:65" s="2" customFormat="1" ht="11.25">
      <c r="A124" s="34"/>
      <c r="B124" s="35"/>
      <c r="C124" s="36"/>
      <c r="D124" s="178" t="s">
        <v>127</v>
      </c>
      <c r="E124" s="36"/>
      <c r="F124" s="179" t="s">
        <v>336</v>
      </c>
      <c r="G124" s="36"/>
      <c r="H124" s="36"/>
      <c r="I124" s="180"/>
      <c r="J124" s="36"/>
      <c r="K124" s="36"/>
      <c r="L124" s="39"/>
      <c r="M124" s="181"/>
      <c r="N124" s="182"/>
      <c r="O124" s="64"/>
      <c r="P124" s="64"/>
      <c r="Q124" s="64"/>
      <c r="R124" s="64"/>
      <c r="S124" s="64"/>
      <c r="T124" s="65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127</v>
      </c>
      <c r="AU124" s="17" t="s">
        <v>82</v>
      </c>
    </row>
    <row r="125" spans="1:65" s="13" customFormat="1" ht="11.25">
      <c r="B125" s="208"/>
      <c r="C125" s="209"/>
      <c r="D125" s="178" t="s">
        <v>292</v>
      </c>
      <c r="E125" s="210" t="s">
        <v>19</v>
      </c>
      <c r="F125" s="211" t="s">
        <v>338</v>
      </c>
      <c r="G125" s="209"/>
      <c r="H125" s="212">
        <v>23</v>
      </c>
      <c r="I125" s="213"/>
      <c r="J125" s="209"/>
      <c r="K125" s="209"/>
      <c r="L125" s="214"/>
      <c r="M125" s="215"/>
      <c r="N125" s="216"/>
      <c r="O125" s="216"/>
      <c r="P125" s="216"/>
      <c r="Q125" s="216"/>
      <c r="R125" s="216"/>
      <c r="S125" s="216"/>
      <c r="T125" s="217"/>
      <c r="AT125" s="218" t="s">
        <v>292</v>
      </c>
      <c r="AU125" s="218" t="s">
        <v>82</v>
      </c>
      <c r="AV125" s="13" t="s">
        <v>82</v>
      </c>
      <c r="AW125" s="13" t="s">
        <v>33</v>
      </c>
      <c r="AX125" s="13" t="s">
        <v>80</v>
      </c>
      <c r="AY125" s="218" t="s">
        <v>118</v>
      </c>
    </row>
    <row r="126" spans="1:65" s="2" customFormat="1" ht="16.5" customHeight="1">
      <c r="A126" s="34"/>
      <c r="B126" s="35"/>
      <c r="C126" s="165" t="s">
        <v>180</v>
      </c>
      <c r="D126" s="165" t="s">
        <v>121</v>
      </c>
      <c r="E126" s="166" t="s">
        <v>339</v>
      </c>
      <c r="F126" s="167" t="s">
        <v>340</v>
      </c>
      <c r="G126" s="168" t="s">
        <v>309</v>
      </c>
      <c r="H126" s="169">
        <v>90</v>
      </c>
      <c r="I126" s="170"/>
      <c r="J126" s="171">
        <f>ROUND(I126*H126,2)</f>
        <v>0</v>
      </c>
      <c r="K126" s="167" t="s">
        <v>282</v>
      </c>
      <c r="L126" s="39"/>
      <c r="M126" s="172" t="s">
        <v>19</v>
      </c>
      <c r="N126" s="173" t="s">
        <v>44</v>
      </c>
      <c r="O126" s="64"/>
      <c r="P126" s="174">
        <f>O126*H126</f>
        <v>0</v>
      </c>
      <c r="Q126" s="174">
        <v>0</v>
      </c>
      <c r="R126" s="174">
        <f>Q126*H126</f>
        <v>0</v>
      </c>
      <c r="S126" s="174">
        <v>0</v>
      </c>
      <c r="T126" s="175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76" t="s">
        <v>125</v>
      </c>
      <c r="AT126" s="176" t="s">
        <v>121</v>
      </c>
      <c r="AU126" s="176" t="s">
        <v>82</v>
      </c>
      <c r="AY126" s="17" t="s">
        <v>118</v>
      </c>
      <c r="BE126" s="177">
        <f>IF(N126="základní",J126,0)</f>
        <v>0</v>
      </c>
      <c r="BF126" s="177">
        <f>IF(N126="snížená",J126,0)</f>
        <v>0</v>
      </c>
      <c r="BG126" s="177">
        <f>IF(N126="zákl. přenesená",J126,0)</f>
        <v>0</v>
      </c>
      <c r="BH126" s="177">
        <f>IF(N126="sníž. přenesená",J126,0)</f>
        <v>0</v>
      </c>
      <c r="BI126" s="177">
        <f>IF(N126="nulová",J126,0)</f>
        <v>0</v>
      </c>
      <c r="BJ126" s="17" t="s">
        <v>80</v>
      </c>
      <c r="BK126" s="177">
        <f>ROUND(I126*H126,2)</f>
        <v>0</v>
      </c>
      <c r="BL126" s="17" t="s">
        <v>125</v>
      </c>
      <c r="BM126" s="176" t="s">
        <v>341</v>
      </c>
    </row>
    <row r="127" spans="1:65" s="2" customFormat="1" ht="11.25">
      <c r="A127" s="34"/>
      <c r="B127" s="35"/>
      <c r="C127" s="36"/>
      <c r="D127" s="178" t="s">
        <v>127</v>
      </c>
      <c r="E127" s="36"/>
      <c r="F127" s="179" t="s">
        <v>342</v>
      </c>
      <c r="G127" s="36"/>
      <c r="H127" s="36"/>
      <c r="I127" s="180"/>
      <c r="J127" s="36"/>
      <c r="K127" s="36"/>
      <c r="L127" s="39"/>
      <c r="M127" s="181"/>
      <c r="N127" s="182"/>
      <c r="O127" s="64"/>
      <c r="P127" s="64"/>
      <c r="Q127" s="64"/>
      <c r="R127" s="64"/>
      <c r="S127" s="64"/>
      <c r="T127" s="65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127</v>
      </c>
      <c r="AU127" s="17" t="s">
        <v>82</v>
      </c>
    </row>
    <row r="128" spans="1:65" s="2" customFormat="1" ht="11.25">
      <c r="A128" s="34"/>
      <c r="B128" s="35"/>
      <c r="C128" s="36"/>
      <c r="D128" s="206" t="s">
        <v>286</v>
      </c>
      <c r="E128" s="36"/>
      <c r="F128" s="207" t="s">
        <v>343</v>
      </c>
      <c r="G128" s="36"/>
      <c r="H128" s="36"/>
      <c r="I128" s="180"/>
      <c r="J128" s="36"/>
      <c r="K128" s="36"/>
      <c r="L128" s="39"/>
      <c r="M128" s="181"/>
      <c r="N128" s="182"/>
      <c r="O128" s="64"/>
      <c r="P128" s="64"/>
      <c r="Q128" s="64"/>
      <c r="R128" s="64"/>
      <c r="S128" s="64"/>
      <c r="T128" s="65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286</v>
      </c>
      <c r="AU128" s="17" t="s">
        <v>82</v>
      </c>
    </row>
    <row r="129" spans="1:65" s="2" customFormat="1" ht="16.5" customHeight="1">
      <c r="A129" s="34"/>
      <c r="B129" s="35"/>
      <c r="C129" s="165" t="s">
        <v>8</v>
      </c>
      <c r="D129" s="165" t="s">
        <v>121</v>
      </c>
      <c r="E129" s="166" t="s">
        <v>344</v>
      </c>
      <c r="F129" s="167" t="s">
        <v>345</v>
      </c>
      <c r="G129" s="168" t="s">
        <v>309</v>
      </c>
      <c r="H129" s="169">
        <v>3</v>
      </c>
      <c r="I129" s="170"/>
      <c r="J129" s="171">
        <f>ROUND(I129*H129,2)</f>
        <v>0</v>
      </c>
      <c r="K129" s="167" t="s">
        <v>282</v>
      </c>
      <c r="L129" s="39"/>
      <c r="M129" s="172" t="s">
        <v>19</v>
      </c>
      <c r="N129" s="173" t="s">
        <v>44</v>
      </c>
      <c r="O129" s="64"/>
      <c r="P129" s="174">
        <f>O129*H129</f>
        <v>0</v>
      </c>
      <c r="Q129" s="174">
        <v>0</v>
      </c>
      <c r="R129" s="174">
        <f>Q129*H129</f>
        <v>0</v>
      </c>
      <c r="S129" s="174">
        <v>0</v>
      </c>
      <c r="T129" s="175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76" t="s">
        <v>125</v>
      </c>
      <c r="AT129" s="176" t="s">
        <v>121</v>
      </c>
      <c r="AU129" s="176" t="s">
        <v>82</v>
      </c>
      <c r="AY129" s="17" t="s">
        <v>118</v>
      </c>
      <c r="BE129" s="177">
        <f>IF(N129="základní",J129,0)</f>
        <v>0</v>
      </c>
      <c r="BF129" s="177">
        <f>IF(N129="snížená",J129,0)</f>
        <v>0</v>
      </c>
      <c r="BG129" s="177">
        <f>IF(N129="zákl. přenesená",J129,0)</f>
        <v>0</v>
      </c>
      <c r="BH129" s="177">
        <f>IF(N129="sníž. přenesená",J129,0)</f>
        <v>0</v>
      </c>
      <c r="BI129" s="177">
        <f>IF(N129="nulová",J129,0)</f>
        <v>0</v>
      </c>
      <c r="BJ129" s="17" t="s">
        <v>80</v>
      </c>
      <c r="BK129" s="177">
        <f>ROUND(I129*H129,2)</f>
        <v>0</v>
      </c>
      <c r="BL129" s="17" t="s">
        <v>125</v>
      </c>
      <c r="BM129" s="176" t="s">
        <v>346</v>
      </c>
    </row>
    <row r="130" spans="1:65" s="2" customFormat="1" ht="11.25">
      <c r="A130" s="34"/>
      <c r="B130" s="35"/>
      <c r="C130" s="36"/>
      <c r="D130" s="178" t="s">
        <v>127</v>
      </c>
      <c r="E130" s="36"/>
      <c r="F130" s="179" t="s">
        <v>347</v>
      </c>
      <c r="G130" s="36"/>
      <c r="H130" s="36"/>
      <c r="I130" s="180"/>
      <c r="J130" s="36"/>
      <c r="K130" s="36"/>
      <c r="L130" s="39"/>
      <c r="M130" s="181"/>
      <c r="N130" s="182"/>
      <c r="O130" s="64"/>
      <c r="P130" s="64"/>
      <c r="Q130" s="64"/>
      <c r="R130" s="64"/>
      <c r="S130" s="64"/>
      <c r="T130" s="65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127</v>
      </c>
      <c r="AU130" s="17" t="s">
        <v>82</v>
      </c>
    </row>
    <row r="131" spans="1:65" s="2" customFormat="1" ht="11.25">
      <c r="A131" s="34"/>
      <c r="B131" s="35"/>
      <c r="C131" s="36"/>
      <c r="D131" s="206" t="s">
        <v>286</v>
      </c>
      <c r="E131" s="36"/>
      <c r="F131" s="207" t="s">
        <v>348</v>
      </c>
      <c r="G131" s="36"/>
      <c r="H131" s="36"/>
      <c r="I131" s="180"/>
      <c r="J131" s="36"/>
      <c r="K131" s="36"/>
      <c r="L131" s="39"/>
      <c r="M131" s="181"/>
      <c r="N131" s="182"/>
      <c r="O131" s="64"/>
      <c r="P131" s="64"/>
      <c r="Q131" s="64"/>
      <c r="R131" s="64"/>
      <c r="S131" s="64"/>
      <c r="T131" s="65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286</v>
      </c>
      <c r="AU131" s="17" t="s">
        <v>82</v>
      </c>
    </row>
    <row r="132" spans="1:65" s="2" customFormat="1" ht="16.5" customHeight="1">
      <c r="A132" s="34"/>
      <c r="B132" s="35"/>
      <c r="C132" s="183" t="s">
        <v>125</v>
      </c>
      <c r="D132" s="183" t="s">
        <v>128</v>
      </c>
      <c r="E132" s="184" t="s">
        <v>349</v>
      </c>
      <c r="F132" s="185" t="s">
        <v>350</v>
      </c>
      <c r="G132" s="186" t="s">
        <v>309</v>
      </c>
      <c r="H132" s="187">
        <v>3</v>
      </c>
      <c r="I132" s="188"/>
      <c r="J132" s="189">
        <f>ROUND(I132*H132,2)</f>
        <v>0</v>
      </c>
      <c r="K132" s="185" t="s">
        <v>19</v>
      </c>
      <c r="L132" s="190"/>
      <c r="M132" s="191" t="s">
        <v>19</v>
      </c>
      <c r="N132" s="192" t="s">
        <v>44</v>
      </c>
      <c r="O132" s="64"/>
      <c r="P132" s="174">
        <f>O132*H132</f>
        <v>0</v>
      </c>
      <c r="Q132" s="174">
        <v>1.2E-4</v>
      </c>
      <c r="R132" s="174">
        <f>Q132*H132</f>
        <v>3.6000000000000002E-4</v>
      </c>
      <c r="S132" s="174">
        <v>0</v>
      </c>
      <c r="T132" s="175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76" t="s">
        <v>131</v>
      </c>
      <c r="AT132" s="176" t="s">
        <v>128</v>
      </c>
      <c r="AU132" s="176" t="s">
        <v>82</v>
      </c>
      <c r="AY132" s="17" t="s">
        <v>118</v>
      </c>
      <c r="BE132" s="177">
        <f>IF(N132="základní",J132,0)</f>
        <v>0</v>
      </c>
      <c r="BF132" s="177">
        <f>IF(N132="snížená",J132,0)</f>
        <v>0</v>
      </c>
      <c r="BG132" s="177">
        <f>IF(N132="zákl. přenesená",J132,0)</f>
        <v>0</v>
      </c>
      <c r="BH132" s="177">
        <f>IF(N132="sníž. přenesená",J132,0)</f>
        <v>0</v>
      </c>
      <c r="BI132" s="177">
        <f>IF(N132="nulová",J132,0)</f>
        <v>0</v>
      </c>
      <c r="BJ132" s="17" t="s">
        <v>80</v>
      </c>
      <c r="BK132" s="177">
        <f>ROUND(I132*H132,2)</f>
        <v>0</v>
      </c>
      <c r="BL132" s="17" t="s">
        <v>125</v>
      </c>
      <c r="BM132" s="176" t="s">
        <v>351</v>
      </c>
    </row>
    <row r="133" spans="1:65" s="2" customFormat="1" ht="11.25">
      <c r="A133" s="34"/>
      <c r="B133" s="35"/>
      <c r="C133" s="36"/>
      <c r="D133" s="178" t="s">
        <v>127</v>
      </c>
      <c r="E133" s="36"/>
      <c r="F133" s="179" t="s">
        <v>350</v>
      </c>
      <c r="G133" s="36"/>
      <c r="H133" s="36"/>
      <c r="I133" s="180"/>
      <c r="J133" s="36"/>
      <c r="K133" s="36"/>
      <c r="L133" s="39"/>
      <c r="M133" s="181"/>
      <c r="N133" s="182"/>
      <c r="O133" s="64"/>
      <c r="P133" s="64"/>
      <c r="Q133" s="64"/>
      <c r="R133" s="64"/>
      <c r="S133" s="64"/>
      <c r="T133" s="65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127</v>
      </c>
      <c r="AU133" s="17" t="s">
        <v>82</v>
      </c>
    </row>
    <row r="134" spans="1:65" s="2" customFormat="1" ht="16.5" customHeight="1">
      <c r="A134" s="34"/>
      <c r="B134" s="35"/>
      <c r="C134" s="165" t="s">
        <v>191</v>
      </c>
      <c r="D134" s="165" t="s">
        <v>121</v>
      </c>
      <c r="E134" s="166" t="s">
        <v>352</v>
      </c>
      <c r="F134" s="167" t="s">
        <v>353</v>
      </c>
      <c r="G134" s="168" t="s">
        <v>309</v>
      </c>
      <c r="H134" s="169">
        <v>1</v>
      </c>
      <c r="I134" s="170"/>
      <c r="J134" s="171">
        <f>ROUND(I134*H134,2)</f>
        <v>0</v>
      </c>
      <c r="K134" s="167" t="s">
        <v>282</v>
      </c>
      <c r="L134" s="39"/>
      <c r="M134" s="172" t="s">
        <v>19</v>
      </c>
      <c r="N134" s="173" t="s">
        <v>44</v>
      </c>
      <c r="O134" s="64"/>
      <c r="P134" s="174">
        <f>O134*H134</f>
        <v>0</v>
      </c>
      <c r="Q134" s="174">
        <v>0</v>
      </c>
      <c r="R134" s="174">
        <f>Q134*H134</f>
        <v>0</v>
      </c>
      <c r="S134" s="174">
        <v>0</v>
      </c>
      <c r="T134" s="175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76" t="s">
        <v>125</v>
      </c>
      <c r="AT134" s="176" t="s">
        <v>121</v>
      </c>
      <c r="AU134" s="176" t="s">
        <v>82</v>
      </c>
      <c r="AY134" s="17" t="s">
        <v>118</v>
      </c>
      <c r="BE134" s="177">
        <f>IF(N134="základní",J134,0)</f>
        <v>0</v>
      </c>
      <c r="BF134" s="177">
        <f>IF(N134="snížená",J134,0)</f>
        <v>0</v>
      </c>
      <c r="BG134" s="177">
        <f>IF(N134="zákl. přenesená",J134,0)</f>
        <v>0</v>
      </c>
      <c r="BH134" s="177">
        <f>IF(N134="sníž. přenesená",J134,0)</f>
        <v>0</v>
      </c>
      <c r="BI134" s="177">
        <f>IF(N134="nulová",J134,0)</f>
        <v>0</v>
      </c>
      <c r="BJ134" s="17" t="s">
        <v>80</v>
      </c>
      <c r="BK134" s="177">
        <f>ROUND(I134*H134,2)</f>
        <v>0</v>
      </c>
      <c r="BL134" s="17" t="s">
        <v>125</v>
      </c>
      <c r="BM134" s="176" t="s">
        <v>354</v>
      </c>
    </row>
    <row r="135" spans="1:65" s="2" customFormat="1" ht="11.25">
      <c r="A135" s="34"/>
      <c r="B135" s="35"/>
      <c r="C135" s="36"/>
      <c r="D135" s="178" t="s">
        <v>127</v>
      </c>
      <c r="E135" s="36"/>
      <c r="F135" s="179" t="s">
        <v>355</v>
      </c>
      <c r="G135" s="36"/>
      <c r="H135" s="36"/>
      <c r="I135" s="180"/>
      <c r="J135" s="36"/>
      <c r="K135" s="36"/>
      <c r="L135" s="39"/>
      <c r="M135" s="181"/>
      <c r="N135" s="182"/>
      <c r="O135" s="64"/>
      <c r="P135" s="64"/>
      <c r="Q135" s="64"/>
      <c r="R135" s="64"/>
      <c r="S135" s="64"/>
      <c r="T135" s="65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127</v>
      </c>
      <c r="AU135" s="17" t="s">
        <v>82</v>
      </c>
    </row>
    <row r="136" spans="1:65" s="2" customFormat="1" ht="11.25">
      <c r="A136" s="34"/>
      <c r="B136" s="35"/>
      <c r="C136" s="36"/>
      <c r="D136" s="206" t="s">
        <v>286</v>
      </c>
      <c r="E136" s="36"/>
      <c r="F136" s="207" t="s">
        <v>356</v>
      </c>
      <c r="G136" s="36"/>
      <c r="H136" s="36"/>
      <c r="I136" s="180"/>
      <c r="J136" s="36"/>
      <c r="K136" s="36"/>
      <c r="L136" s="39"/>
      <c r="M136" s="181"/>
      <c r="N136" s="182"/>
      <c r="O136" s="64"/>
      <c r="P136" s="64"/>
      <c r="Q136" s="64"/>
      <c r="R136" s="64"/>
      <c r="S136" s="64"/>
      <c r="T136" s="65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286</v>
      </c>
      <c r="AU136" s="17" t="s">
        <v>82</v>
      </c>
    </row>
    <row r="137" spans="1:65" s="2" customFormat="1" ht="16.5" customHeight="1">
      <c r="A137" s="34"/>
      <c r="B137" s="35"/>
      <c r="C137" s="183" t="s">
        <v>195</v>
      </c>
      <c r="D137" s="183" t="s">
        <v>128</v>
      </c>
      <c r="E137" s="184" t="s">
        <v>357</v>
      </c>
      <c r="F137" s="185" t="s">
        <v>358</v>
      </c>
      <c r="G137" s="186" t="s">
        <v>309</v>
      </c>
      <c r="H137" s="187">
        <v>1</v>
      </c>
      <c r="I137" s="188"/>
      <c r="J137" s="189">
        <f>ROUND(I137*H137,2)</f>
        <v>0</v>
      </c>
      <c r="K137" s="185" t="s">
        <v>19</v>
      </c>
      <c r="L137" s="190"/>
      <c r="M137" s="191" t="s">
        <v>19</v>
      </c>
      <c r="N137" s="192" t="s">
        <v>44</v>
      </c>
      <c r="O137" s="64"/>
      <c r="P137" s="174">
        <f>O137*H137</f>
        <v>0</v>
      </c>
      <c r="Q137" s="174">
        <v>3.6000000000000002E-4</v>
      </c>
      <c r="R137" s="174">
        <f>Q137*H137</f>
        <v>3.6000000000000002E-4</v>
      </c>
      <c r="S137" s="174">
        <v>0</v>
      </c>
      <c r="T137" s="175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76" t="s">
        <v>131</v>
      </c>
      <c r="AT137" s="176" t="s">
        <v>128</v>
      </c>
      <c r="AU137" s="176" t="s">
        <v>82</v>
      </c>
      <c r="AY137" s="17" t="s">
        <v>118</v>
      </c>
      <c r="BE137" s="177">
        <f>IF(N137="základní",J137,0)</f>
        <v>0</v>
      </c>
      <c r="BF137" s="177">
        <f>IF(N137="snížená",J137,0)</f>
        <v>0</v>
      </c>
      <c r="BG137" s="177">
        <f>IF(N137="zákl. přenesená",J137,0)</f>
        <v>0</v>
      </c>
      <c r="BH137" s="177">
        <f>IF(N137="sníž. přenesená",J137,0)</f>
        <v>0</v>
      </c>
      <c r="BI137" s="177">
        <f>IF(N137="nulová",J137,0)</f>
        <v>0</v>
      </c>
      <c r="BJ137" s="17" t="s">
        <v>80</v>
      </c>
      <c r="BK137" s="177">
        <f>ROUND(I137*H137,2)</f>
        <v>0</v>
      </c>
      <c r="BL137" s="17" t="s">
        <v>125</v>
      </c>
      <c r="BM137" s="176" t="s">
        <v>359</v>
      </c>
    </row>
    <row r="138" spans="1:65" s="2" customFormat="1" ht="11.25">
      <c r="A138" s="34"/>
      <c r="B138" s="35"/>
      <c r="C138" s="36"/>
      <c r="D138" s="178" t="s">
        <v>127</v>
      </c>
      <c r="E138" s="36"/>
      <c r="F138" s="179" t="s">
        <v>358</v>
      </c>
      <c r="G138" s="36"/>
      <c r="H138" s="36"/>
      <c r="I138" s="180"/>
      <c r="J138" s="36"/>
      <c r="K138" s="36"/>
      <c r="L138" s="39"/>
      <c r="M138" s="181"/>
      <c r="N138" s="182"/>
      <c r="O138" s="64"/>
      <c r="P138" s="64"/>
      <c r="Q138" s="64"/>
      <c r="R138" s="64"/>
      <c r="S138" s="64"/>
      <c r="T138" s="65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127</v>
      </c>
      <c r="AU138" s="17" t="s">
        <v>82</v>
      </c>
    </row>
    <row r="139" spans="1:65" s="11" customFormat="1" ht="25.9" customHeight="1">
      <c r="B139" s="151"/>
      <c r="C139" s="152"/>
      <c r="D139" s="153" t="s">
        <v>72</v>
      </c>
      <c r="E139" s="154" t="s">
        <v>128</v>
      </c>
      <c r="F139" s="154" t="s">
        <v>360</v>
      </c>
      <c r="G139" s="152"/>
      <c r="H139" s="152"/>
      <c r="I139" s="155"/>
      <c r="J139" s="156">
        <f>BK139</f>
        <v>0</v>
      </c>
      <c r="K139" s="152"/>
      <c r="L139" s="157"/>
      <c r="M139" s="158"/>
      <c r="N139" s="159"/>
      <c r="O139" s="159"/>
      <c r="P139" s="160">
        <f>P140</f>
        <v>0</v>
      </c>
      <c r="Q139" s="159"/>
      <c r="R139" s="160">
        <f>R140</f>
        <v>0</v>
      </c>
      <c r="S139" s="159"/>
      <c r="T139" s="161">
        <f>T140</f>
        <v>0</v>
      </c>
      <c r="AR139" s="162" t="s">
        <v>135</v>
      </c>
      <c r="AT139" s="163" t="s">
        <v>72</v>
      </c>
      <c r="AU139" s="163" t="s">
        <v>35</v>
      </c>
      <c r="AY139" s="162" t="s">
        <v>118</v>
      </c>
      <c r="BK139" s="164">
        <f>BK140</f>
        <v>0</v>
      </c>
    </row>
    <row r="140" spans="1:65" s="11" customFormat="1" ht="22.9" customHeight="1">
      <c r="B140" s="151"/>
      <c r="C140" s="152"/>
      <c r="D140" s="153" t="s">
        <v>72</v>
      </c>
      <c r="E140" s="204" t="s">
        <v>361</v>
      </c>
      <c r="F140" s="204" t="s">
        <v>362</v>
      </c>
      <c r="G140" s="152"/>
      <c r="H140" s="152"/>
      <c r="I140" s="155"/>
      <c r="J140" s="205">
        <f>BK140</f>
        <v>0</v>
      </c>
      <c r="K140" s="152"/>
      <c r="L140" s="157"/>
      <c r="M140" s="158"/>
      <c r="N140" s="159"/>
      <c r="O140" s="159"/>
      <c r="P140" s="160">
        <f>SUM(P141:P143)</f>
        <v>0</v>
      </c>
      <c r="Q140" s="159"/>
      <c r="R140" s="160">
        <f>SUM(R141:R143)</f>
        <v>0</v>
      </c>
      <c r="S140" s="159"/>
      <c r="T140" s="161">
        <f>SUM(T141:T143)</f>
        <v>0</v>
      </c>
      <c r="AR140" s="162" t="s">
        <v>135</v>
      </c>
      <c r="AT140" s="163" t="s">
        <v>72</v>
      </c>
      <c r="AU140" s="163" t="s">
        <v>80</v>
      </c>
      <c r="AY140" s="162" t="s">
        <v>118</v>
      </c>
      <c r="BK140" s="164">
        <f>SUM(BK141:BK143)</f>
        <v>0</v>
      </c>
    </row>
    <row r="141" spans="1:65" s="2" customFormat="1" ht="21.75" customHeight="1">
      <c r="A141" s="34"/>
      <c r="B141" s="35"/>
      <c r="C141" s="165" t="s">
        <v>199</v>
      </c>
      <c r="D141" s="165" t="s">
        <v>121</v>
      </c>
      <c r="E141" s="166" t="s">
        <v>363</v>
      </c>
      <c r="F141" s="167" t="s">
        <v>364</v>
      </c>
      <c r="G141" s="168" t="s">
        <v>309</v>
      </c>
      <c r="H141" s="169">
        <v>1</v>
      </c>
      <c r="I141" s="170"/>
      <c r="J141" s="171">
        <f>ROUND(I141*H141,2)</f>
        <v>0</v>
      </c>
      <c r="K141" s="167" t="s">
        <v>282</v>
      </c>
      <c r="L141" s="39"/>
      <c r="M141" s="172" t="s">
        <v>19</v>
      </c>
      <c r="N141" s="173" t="s">
        <v>44</v>
      </c>
      <c r="O141" s="64"/>
      <c r="P141" s="174">
        <f>O141*H141</f>
        <v>0</v>
      </c>
      <c r="Q141" s="174">
        <v>0</v>
      </c>
      <c r="R141" s="174">
        <f>Q141*H141</f>
        <v>0</v>
      </c>
      <c r="S141" s="174">
        <v>0</v>
      </c>
      <c r="T141" s="175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76" t="s">
        <v>283</v>
      </c>
      <c r="AT141" s="176" t="s">
        <v>121</v>
      </c>
      <c r="AU141" s="176" t="s">
        <v>82</v>
      </c>
      <c r="AY141" s="17" t="s">
        <v>118</v>
      </c>
      <c r="BE141" s="177">
        <f>IF(N141="základní",J141,0)</f>
        <v>0</v>
      </c>
      <c r="BF141" s="177">
        <f>IF(N141="snížená",J141,0)</f>
        <v>0</v>
      </c>
      <c r="BG141" s="177">
        <f>IF(N141="zákl. přenesená",J141,0)</f>
        <v>0</v>
      </c>
      <c r="BH141" s="177">
        <f>IF(N141="sníž. přenesená",J141,0)</f>
        <v>0</v>
      </c>
      <c r="BI141" s="177">
        <f>IF(N141="nulová",J141,0)</f>
        <v>0</v>
      </c>
      <c r="BJ141" s="17" t="s">
        <v>80</v>
      </c>
      <c r="BK141" s="177">
        <f>ROUND(I141*H141,2)</f>
        <v>0</v>
      </c>
      <c r="BL141" s="17" t="s">
        <v>283</v>
      </c>
      <c r="BM141" s="176" t="s">
        <v>365</v>
      </c>
    </row>
    <row r="142" spans="1:65" s="2" customFormat="1" ht="19.5">
      <c r="A142" s="34"/>
      <c r="B142" s="35"/>
      <c r="C142" s="36"/>
      <c r="D142" s="178" t="s">
        <v>127</v>
      </c>
      <c r="E142" s="36"/>
      <c r="F142" s="179" t="s">
        <v>366</v>
      </c>
      <c r="G142" s="36"/>
      <c r="H142" s="36"/>
      <c r="I142" s="180"/>
      <c r="J142" s="36"/>
      <c r="K142" s="36"/>
      <c r="L142" s="39"/>
      <c r="M142" s="181"/>
      <c r="N142" s="182"/>
      <c r="O142" s="64"/>
      <c r="P142" s="64"/>
      <c r="Q142" s="64"/>
      <c r="R142" s="64"/>
      <c r="S142" s="64"/>
      <c r="T142" s="65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127</v>
      </c>
      <c r="AU142" s="17" t="s">
        <v>82</v>
      </c>
    </row>
    <row r="143" spans="1:65" s="2" customFormat="1" ht="11.25">
      <c r="A143" s="34"/>
      <c r="B143" s="35"/>
      <c r="C143" s="36"/>
      <c r="D143" s="206" t="s">
        <v>286</v>
      </c>
      <c r="E143" s="36"/>
      <c r="F143" s="207" t="s">
        <v>367</v>
      </c>
      <c r="G143" s="36"/>
      <c r="H143" s="36"/>
      <c r="I143" s="180"/>
      <c r="J143" s="36"/>
      <c r="K143" s="36"/>
      <c r="L143" s="39"/>
      <c r="M143" s="181"/>
      <c r="N143" s="182"/>
      <c r="O143" s="64"/>
      <c r="P143" s="64"/>
      <c r="Q143" s="64"/>
      <c r="R143" s="64"/>
      <c r="S143" s="64"/>
      <c r="T143" s="65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286</v>
      </c>
      <c r="AU143" s="17" t="s">
        <v>82</v>
      </c>
    </row>
    <row r="144" spans="1:65" s="11" customFormat="1" ht="25.9" customHeight="1">
      <c r="B144" s="151"/>
      <c r="C144" s="152"/>
      <c r="D144" s="153" t="s">
        <v>72</v>
      </c>
      <c r="E144" s="154" t="s">
        <v>368</v>
      </c>
      <c r="F144" s="154" t="s">
        <v>369</v>
      </c>
      <c r="G144" s="152"/>
      <c r="H144" s="152"/>
      <c r="I144" s="155"/>
      <c r="J144" s="156">
        <f>BK144</f>
        <v>0</v>
      </c>
      <c r="K144" s="152"/>
      <c r="L144" s="157"/>
      <c r="M144" s="158"/>
      <c r="N144" s="159"/>
      <c r="O144" s="159"/>
      <c r="P144" s="160">
        <f>P145+P149+P156+P160</f>
        <v>0</v>
      </c>
      <c r="Q144" s="159"/>
      <c r="R144" s="160">
        <f>R145+R149+R156+R160</f>
        <v>0</v>
      </c>
      <c r="S144" s="159"/>
      <c r="T144" s="161">
        <f>T145+T149+T156+T160</f>
        <v>0</v>
      </c>
      <c r="AR144" s="162" t="s">
        <v>143</v>
      </c>
      <c r="AT144" s="163" t="s">
        <v>72</v>
      </c>
      <c r="AU144" s="163" t="s">
        <v>35</v>
      </c>
      <c r="AY144" s="162" t="s">
        <v>118</v>
      </c>
      <c r="BK144" s="164">
        <f>BK145+BK149+BK156+BK160</f>
        <v>0</v>
      </c>
    </row>
    <row r="145" spans="1:65" s="11" customFormat="1" ht="22.9" customHeight="1">
      <c r="B145" s="151"/>
      <c r="C145" s="152"/>
      <c r="D145" s="153" t="s">
        <v>72</v>
      </c>
      <c r="E145" s="204" t="s">
        <v>370</v>
      </c>
      <c r="F145" s="204" t="s">
        <v>371</v>
      </c>
      <c r="G145" s="152"/>
      <c r="H145" s="152"/>
      <c r="I145" s="155"/>
      <c r="J145" s="205">
        <f>BK145</f>
        <v>0</v>
      </c>
      <c r="K145" s="152"/>
      <c r="L145" s="157"/>
      <c r="M145" s="158"/>
      <c r="N145" s="159"/>
      <c r="O145" s="159"/>
      <c r="P145" s="160">
        <f>SUM(P146:P148)</f>
        <v>0</v>
      </c>
      <c r="Q145" s="159"/>
      <c r="R145" s="160">
        <f>SUM(R146:R148)</f>
        <v>0</v>
      </c>
      <c r="S145" s="159"/>
      <c r="T145" s="161">
        <f>SUM(T146:T148)</f>
        <v>0</v>
      </c>
      <c r="AR145" s="162" t="s">
        <v>143</v>
      </c>
      <c r="AT145" s="163" t="s">
        <v>72</v>
      </c>
      <c r="AU145" s="163" t="s">
        <v>80</v>
      </c>
      <c r="AY145" s="162" t="s">
        <v>118</v>
      </c>
      <c r="BK145" s="164">
        <f>SUM(BK146:BK148)</f>
        <v>0</v>
      </c>
    </row>
    <row r="146" spans="1:65" s="2" customFormat="1" ht="16.5" customHeight="1">
      <c r="A146" s="34"/>
      <c r="B146" s="35"/>
      <c r="C146" s="165" t="s">
        <v>203</v>
      </c>
      <c r="D146" s="165" t="s">
        <v>121</v>
      </c>
      <c r="E146" s="166" t="s">
        <v>372</v>
      </c>
      <c r="F146" s="167" t="s">
        <v>373</v>
      </c>
      <c r="G146" s="168" t="s">
        <v>124</v>
      </c>
      <c r="H146" s="169">
        <v>1</v>
      </c>
      <c r="I146" s="170"/>
      <c r="J146" s="171">
        <f>ROUND(I146*H146,2)</f>
        <v>0</v>
      </c>
      <c r="K146" s="167" t="s">
        <v>282</v>
      </c>
      <c r="L146" s="39"/>
      <c r="M146" s="172" t="s">
        <v>19</v>
      </c>
      <c r="N146" s="173" t="s">
        <v>44</v>
      </c>
      <c r="O146" s="64"/>
      <c r="P146" s="174">
        <f>O146*H146</f>
        <v>0</v>
      </c>
      <c r="Q146" s="174">
        <v>0</v>
      </c>
      <c r="R146" s="174">
        <f>Q146*H146</f>
        <v>0</v>
      </c>
      <c r="S146" s="174">
        <v>0</v>
      </c>
      <c r="T146" s="175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76" t="s">
        <v>374</v>
      </c>
      <c r="AT146" s="176" t="s">
        <v>121</v>
      </c>
      <c r="AU146" s="176" t="s">
        <v>82</v>
      </c>
      <c r="AY146" s="17" t="s">
        <v>118</v>
      </c>
      <c r="BE146" s="177">
        <f>IF(N146="základní",J146,0)</f>
        <v>0</v>
      </c>
      <c r="BF146" s="177">
        <f>IF(N146="snížená",J146,0)</f>
        <v>0</v>
      </c>
      <c r="BG146" s="177">
        <f>IF(N146="zákl. přenesená",J146,0)</f>
        <v>0</v>
      </c>
      <c r="BH146" s="177">
        <f>IF(N146="sníž. přenesená",J146,0)</f>
        <v>0</v>
      </c>
      <c r="BI146" s="177">
        <f>IF(N146="nulová",J146,0)</f>
        <v>0</v>
      </c>
      <c r="BJ146" s="17" t="s">
        <v>80</v>
      </c>
      <c r="BK146" s="177">
        <f>ROUND(I146*H146,2)</f>
        <v>0</v>
      </c>
      <c r="BL146" s="17" t="s">
        <v>374</v>
      </c>
      <c r="BM146" s="176" t="s">
        <v>375</v>
      </c>
    </row>
    <row r="147" spans="1:65" s="2" customFormat="1" ht="11.25">
      <c r="A147" s="34"/>
      <c r="B147" s="35"/>
      <c r="C147" s="36"/>
      <c r="D147" s="178" t="s">
        <v>127</v>
      </c>
      <c r="E147" s="36"/>
      <c r="F147" s="179" t="s">
        <v>373</v>
      </c>
      <c r="G147" s="36"/>
      <c r="H147" s="36"/>
      <c r="I147" s="180"/>
      <c r="J147" s="36"/>
      <c r="K147" s="36"/>
      <c r="L147" s="39"/>
      <c r="M147" s="181"/>
      <c r="N147" s="182"/>
      <c r="O147" s="64"/>
      <c r="P147" s="64"/>
      <c r="Q147" s="64"/>
      <c r="R147" s="64"/>
      <c r="S147" s="64"/>
      <c r="T147" s="65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127</v>
      </c>
      <c r="AU147" s="17" t="s">
        <v>82</v>
      </c>
    </row>
    <row r="148" spans="1:65" s="2" customFormat="1" ht="11.25">
      <c r="A148" s="34"/>
      <c r="B148" s="35"/>
      <c r="C148" s="36"/>
      <c r="D148" s="206" t="s">
        <v>286</v>
      </c>
      <c r="E148" s="36"/>
      <c r="F148" s="207" t="s">
        <v>376</v>
      </c>
      <c r="G148" s="36"/>
      <c r="H148" s="36"/>
      <c r="I148" s="180"/>
      <c r="J148" s="36"/>
      <c r="K148" s="36"/>
      <c r="L148" s="39"/>
      <c r="M148" s="181"/>
      <c r="N148" s="182"/>
      <c r="O148" s="64"/>
      <c r="P148" s="64"/>
      <c r="Q148" s="64"/>
      <c r="R148" s="64"/>
      <c r="S148" s="64"/>
      <c r="T148" s="65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286</v>
      </c>
      <c r="AU148" s="17" t="s">
        <v>82</v>
      </c>
    </row>
    <row r="149" spans="1:65" s="11" customFormat="1" ht="22.9" customHeight="1">
      <c r="B149" s="151"/>
      <c r="C149" s="152"/>
      <c r="D149" s="153" t="s">
        <v>72</v>
      </c>
      <c r="E149" s="204" t="s">
        <v>377</v>
      </c>
      <c r="F149" s="204" t="s">
        <v>378</v>
      </c>
      <c r="G149" s="152"/>
      <c r="H149" s="152"/>
      <c r="I149" s="155"/>
      <c r="J149" s="205">
        <f>BK149</f>
        <v>0</v>
      </c>
      <c r="K149" s="152"/>
      <c r="L149" s="157"/>
      <c r="M149" s="158"/>
      <c r="N149" s="159"/>
      <c r="O149" s="159"/>
      <c r="P149" s="160">
        <f>SUM(P150:P155)</f>
        <v>0</v>
      </c>
      <c r="Q149" s="159"/>
      <c r="R149" s="160">
        <f>SUM(R150:R155)</f>
        <v>0</v>
      </c>
      <c r="S149" s="159"/>
      <c r="T149" s="161">
        <f>SUM(T150:T155)</f>
        <v>0</v>
      </c>
      <c r="AR149" s="162" t="s">
        <v>143</v>
      </c>
      <c r="AT149" s="163" t="s">
        <v>72</v>
      </c>
      <c r="AU149" s="163" t="s">
        <v>80</v>
      </c>
      <c r="AY149" s="162" t="s">
        <v>118</v>
      </c>
      <c r="BK149" s="164">
        <f>SUM(BK150:BK155)</f>
        <v>0</v>
      </c>
    </row>
    <row r="150" spans="1:65" s="2" customFormat="1" ht="16.5" customHeight="1">
      <c r="A150" s="34"/>
      <c r="B150" s="35"/>
      <c r="C150" s="165" t="s">
        <v>7</v>
      </c>
      <c r="D150" s="165" t="s">
        <v>121</v>
      </c>
      <c r="E150" s="166" t="s">
        <v>379</v>
      </c>
      <c r="F150" s="167" t="s">
        <v>380</v>
      </c>
      <c r="G150" s="168" t="s">
        <v>252</v>
      </c>
      <c r="H150" s="169">
        <v>8</v>
      </c>
      <c r="I150" s="170"/>
      <c r="J150" s="171">
        <f>ROUND(I150*H150,2)</f>
        <v>0</v>
      </c>
      <c r="K150" s="167" t="s">
        <v>282</v>
      </c>
      <c r="L150" s="39"/>
      <c r="M150" s="172" t="s">
        <v>19</v>
      </c>
      <c r="N150" s="173" t="s">
        <v>44</v>
      </c>
      <c r="O150" s="64"/>
      <c r="P150" s="174">
        <f>O150*H150</f>
        <v>0</v>
      </c>
      <c r="Q150" s="174">
        <v>0</v>
      </c>
      <c r="R150" s="174">
        <f>Q150*H150</f>
        <v>0</v>
      </c>
      <c r="S150" s="174">
        <v>0</v>
      </c>
      <c r="T150" s="175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76" t="s">
        <v>374</v>
      </c>
      <c r="AT150" s="176" t="s">
        <v>121</v>
      </c>
      <c r="AU150" s="176" t="s">
        <v>82</v>
      </c>
      <c r="AY150" s="17" t="s">
        <v>118</v>
      </c>
      <c r="BE150" s="177">
        <f>IF(N150="základní",J150,0)</f>
        <v>0</v>
      </c>
      <c r="BF150" s="177">
        <f>IF(N150="snížená",J150,0)</f>
        <v>0</v>
      </c>
      <c r="BG150" s="177">
        <f>IF(N150="zákl. přenesená",J150,0)</f>
        <v>0</v>
      </c>
      <c r="BH150" s="177">
        <f>IF(N150="sníž. přenesená",J150,0)</f>
        <v>0</v>
      </c>
      <c r="BI150" s="177">
        <f>IF(N150="nulová",J150,0)</f>
        <v>0</v>
      </c>
      <c r="BJ150" s="17" t="s">
        <v>80</v>
      </c>
      <c r="BK150" s="177">
        <f>ROUND(I150*H150,2)</f>
        <v>0</v>
      </c>
      <c r="BL150" s="17" t="s">
        <v>374</v>
      </c>
      <c r="BM150" s="176" t="s">
        <v>381</v>
      </c>
    </row>
    <row r="151" spans="1:65" s="2" customFormat="1" ht="11.25">
      <c r="A151" s="34"/>
      <c r="B151" s="35"/>
      <c r="C151" s="36"/>
      <c r="D151" s="178" t="s">
        <v>127</v>
      </c>
      <c r="E151" s="36"/>
      <c r="F151" s="179" t="s">
        <v>380</v>
      </c>
      <c r="G151" s="36"/>
      <c r="H151" s="36"/>
      <c r="I151" s="180"/>
      <c r="J151" s="36"/>
      <c r="K151" s="36"/>
      <c r="L151" s="39"/>
      <c r="M151" s="181"/>
      <c r="N151" s="182"/>
      <c r="O151" s="64"/>
      <c r="P151" s="64"/>
      <c r="Q151" s="64"/>
      <c r="R151" s="64"/>
      <c r="S151" s="64"/>
      <c r="T151" s="65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127</v>
      </c>
      <c r="AU151" s="17" t="s">
        <v>82</v>
      </c>
    </row>
    <row r="152" spans="1:65" s="2" customFormat="1" ht="11.25">
      <c r="A152" s="34"/>
      <c r="B152" s="35"/>
      <c r="C152" s="36"/>
      <c r="D152" s="206" t="s">
        <v>286</v>
      </c>
      <c r="E152" s="36"/>
      <c r="F152" s="207" t="s">
        <v>382</v>
      </c>
      <c r="G152" s="36"/>
      <c r="H152" s="36"/>
      <c r="I152" s="180"/>
      <c r="J152" s="36"/>
      <c r="K152" s="36"/>
      <c r="L152" s="39"/>
      <c r="M152" s="181"/>
      <c r="N152" s="182"/>
      <c r="O152" s="64"/>
      <c r="P152" s="64"/>
      <c r="Q152" s="64"/>
      <c r="R152" s="64"/>
      <c r="S152" s="64"/>
      <c r="T152" s="65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7" t="s">
        <v>286</v>
      </c>
      <c r="AU152" s="17" t="s">
        <v>82</v>
      </c>
    </row>
    <row r="153" spans="1:65" s="2" customFormat="1" ht="16.5" customHeight="1">
      <c r="A153" s="34"/>
      <c r="B153" s="35"/>
      <c r="C153" s="165" t="s">
        <v>210</v>
      </c>
      <c r="D153" s="165" t="s">
        <v>121</v>
      </c>
      <c r="E153" s="166" t="s">
        <v>383</v>
      </c>
      <c r="F153" s="167" t="s">
        <v>384</v>
      </c>
      <c r="G153" s="168" t="s">
        <v>124</v>
      </c>
      <c r="H153" s="169">
        <v>1</v>
      </c>
      <c r="I153" s="170"/>
      <c r="J153" s="171">
        <f>ROUND(I153*H153,2)</f>
        <v>0</v>
      </c>
      <c r="K153" s="167" t="s">
        <v>282</v>
      </c>
      <c r="L153" s="39"/>
      <c r="M153" s="172" t="s">
        <v>19</v>
      </c>
      <c r="N153" s="173" t="s">
        <v>44</v>
      </c>
      <c r="O153" s="64"/>
      <c r="P153" s="174">
        <f>O153*H153</f>
        <v>0</v>
      </c>
      <c r="Q153" s="174">
        <v>0</v>
      </c>
      <c r="R153" s="174">
        <f>Q153*H153</f>
        <v>0</v>
      </c>
      <c r="S153" s="174">
        <v>0</v>
      </c>
      <c r="T153" s="175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76" t="s">
        <v>374</v>
      </c>
      <c r="AT153" s="176" t="s">
        <v>121</v>
      </c>
      <c r="AU153" s="176" t="s">
        <v>82</v>
      </c>
      <c r="AY153" s="17" t="s">
        <v>118</v>
      </c>
      <c r="BE153" s="177">
        <f>IF(N153="základní",J153,0)</f>
        <v>0</v>
      </c>
      <c r="BF153" s="177">
        <f>IF(N153="snížená",J153,0)</f>
        <v>0</v>
      </c>
      <c r="BG153" s="177">
        <f>IF(N153="zákl. přenesená",J153,0)</f>
        <v>0</v>
      </c>
      <c r="BH153" s="177">
        <f>IF(N153="sníž. přenesená",J153,0)</f>
        <v>0</v>
      </c>
      <c r="BI153" s="177">
        <f>IF(N153="nulová",J153,0)</f>
        <v>0</v>
      </c>
      <c r="BJ153" s="17" t="s">
        <v>80</v>
      </c>
      <c r="BK153" s="177">
        <f>ROUND(I153*H153,2)</f>
        <v>0</v>
      </c>
      <c r="BL153" s="17" t="s">
        <v>374</v>
      </c>
      <c r="BM153" s="176" t="s">
        <v>385</v>
      </c>
    </row>
    <row r="154" spans="1:65" s="2" customFormat="1" ht="11.25">
      <c r="A154" s="34"/>
      <c r="B154" s="35"/>
      <c r="C154" s="36"/>
      <c r="D154" s="178" t="s">
        <v>127</v>
      </c>
      <c r="E154" s="36"/>
      <c r="F154" s="179" t="s">
        <v>384</v>
      </c>
      <c r="G154" s="36"/>
      <c r="H154" s="36"/>
      <c r="I154" s="180"/>
      <c r="J154" s="36"/>
      <c r="K154" s="36"/>
      <c r="L154" s="39"/>
      <c r="M154" s="181"/>
      <c r="N154" s="182"/>
      <c r="O154" s="64"/>
      <c r="P154" s="64"/>
      <c r="Q154" s="64"/>
      <c r="R154" s="64"/>
      <c r="S154" s="64"/>
      <c r="T154" s="65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127</v>
      </c>
      <c r="AU154" s="17" t="s">
        <v>82</v>
      </c>
    </row>
    <row r="155" spans="1:65" s="2" customFormat="1" ht="11.25">
      <c r="A155" s="34"/>
      <c r="B155" s="35"/>
      <c r="C155" s="36"/>
      <c r="D155" s="206" t="s">
        <v>286</v>
      </c>
      <c r="E155" s="36"/>
      <c r="F155" s="207" t="s">
        <v>386</v>
      </c>
      <c r="G155" s="36"/>
      <c r="H155" s="36"/>
      <c r="I155" s="180"/>
      <c r="J155" s="36"/>
      <c r="K155" s="36"/>
      <c r="L155" s="39"/>
      <c r="M155" s="181"/>
      <c r="N155" s="182"/>
      <c r="O155" s="64"/>
      <c r="P155" s="64"/>
      <c r="Q155" s="64"/>
      <c r="R155" s="64"/>
      <c r="S155" s="64"/>
      <c r="T155" s="65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286</v>
      </c>
      <c r="AU155" s="17" t="s">
        <v>82</v>
      </c>
    </row>
    <row r="156" spans="1:65" s="11" customFormat="1" ht="22.9" customHeight="1">
      <c r="B156" s="151"/>
      <c r="C156" s="152"/>
      <c r="D156" s="153" t="s">
        <v>72</v>
      </c>
      <c r="E156" s="204" t="s">
        <v>387</v>
      </c>
      <c r="F156" s="204" t="s">
        <v>388</v>
      </c>
      <c r="G156" s="152"/>
      <c r="H156" s="152"/>
      <c r="I156" s="155"/>
      <c r="J156" s="205">
        <f>BK156</f>
        <v>0</v>
      </c>
      <c r="K156" s="152"/>
      <c r="L156" s="157"/>
      <c r="M156" s="158"/>
      <c r="N156" s="159"/>
      <c r="O156" s="159"/>
      <c r="P156" s="160">
        <f>SUM(P157:P159)</f>
        <v>0</v>
      </c>
      <c r="Q156" s="159"/>
      <c r="R156" s="160">
        <f>SUM(R157:R159)</f>
        <v>0</v>
      </c>
      <c r="S156" s="159"/>
      <c r="T156" s="161">
        <f>SUM(T157:T159)</f>
        <v>0</v>
      </c>
      <c r="AR156" s="162" t="s">
        <v>143</v>
      </c>
      <c r="AT156" s="163" t="s">
        <v>72</v>
      </c>
      <c r="AU156" s="163" t="s">
        <v>80</v>
      </c>
      <c r="AY156" s="162" t="s">
        <v>118</v>
      </c>
      <c r="BK156" s="164">
        <f>SUM(BK157:BK159)</f>
        <v>0</v>
      </c>
    </row>
    <row r="157" spans="1:65" s="2" customFormat="1" ht="16.5" customHeight="1">
      <c r="A157" s="34"/>
      <c r="B157" s="35"/>
      <c r="C157" s="165" t="s">
        <v>214</v>
      </c>
      <c r="D157" s="165" t="s">
        <v>121</v>
      </c>
      <c r="E157" s="166" t="s">
        <v>389</v>
      </c>
      <c r="F157" s="167" t="s">
        <v>390</v>
      </c>
      <c r="G157" s="168" t="s">
        <v>124</v>
      </c>
      <c r="H157" s="169">
        <v>1</v>
      </c>
      <c r="I157" s="170"/>
      <c r="J157" s="171">
        <f>ROUND(I157*H157,2)</f>
        <v>0</v>
      </c>
      <c r="K157" s="167" t="s">
        <v>282</v>
      </c>
      <c r="L157" s="39"/>
      <c r="M157" s="172" t="s">
        <v>19</v>
      </c>
      <c r="N157" s="173" t="s">
        <v>44</v>
      </c>
      <c r="O157" s="64"/>
      <c r="P157" s="174">
        <f>O157*H157</f>
        <v>0</v>
      </c>
      <c r="Q157" s="174">
        <v>0</v>
      </c>
      <c r="R157" s="174">
        <f>Q157*H157</f>
        <v>0</v>
      </c>
      <c r="S157" s="174">
        <v>0</v>
      </c>
      <c r="T157" s="175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76" t="s">
        <v>374</v>
      </c>
      <c r="AT157" s="176" t="s">
        <v>121</v>
      </c>
      <c r="AU157" s="176" t="s">
        <v>82</v>
      </c>
      <c r="AY157" s="17" t="s">
        <v>118</v>
      </c>
      <c r="BE157" s="177">
        <f>IF(N157="základní",J157,0)</f>
        <v>0</v>
      </c>
      <c r="BF157" s="177">
        <f>IF(N157="snížená",J157,0)</f>
        <v>0</v>
      </c>
      <c r="BG157" s="177">
        <f>IF(N157="zákl. přenesená",J157,0)</f>
        <v>0</v>
      </c>
      <c r="BH157" s="177">
        <f>IF(N157="sníž. přenesená",J157,0)</f>
        <v>0</v>
      </c>
      <c r="BI157" s="177">
        <f>IF(N157="nulová",J157,0)</f>
        <v>0</v>
      </c>
      <c r="BJ157" s="17" t="s">
        <v>80</v>
      </c>
      <c r="BK157" s="177">
        <f>ROUND(I157*H157,2)</f>
        <v>0</v>
      </c>
      <c r="BL157" s="17" t="s">
        <v>374</v>
      </c>
      <c r="BM157" s="176" t="s">
        <v>391</v>
      </c>
    </row>
    <row r="158" spans="1:65" s="2" customFormat="1" ht="11.25">
      <c r="A158" s="34"/>
      <c r="B158" s="35"/>
      <c r="C158" s="36"/>
      <c r="D158" s="178" t="s">
        <v>127</v>
      </c>
      <c r="E158" s="36"/>
      <c r="F158" s="179" t="s">
        <v>390</v>
      </c>
      <c r="G158" s="36"/>
      <c r="H158" s="36"/>
      <c r="I158" s="180"/>
      <c r="J158" s="36"/>
      <c r="K158" s="36"/>
      <c r="L158" s="39"/>
      <c r="M158" s="181"/>
      <c r="N158" s="182"/>
      <c r="O158" s="64"/>
      <c r="P158" s="64"/>
      <c r="Q158" s="64"/>
      <c r="R158" s="64"/>
      <c r="S158" s="64"/>
      <c r="T158" s="65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7" t="s">
        <v>127</v>
      </c>
      <c r="AU158" s="17" t="s">
        <v>82</v>
      </c>
    </row>
    <row r="159" spans="1:65" s="2" customFormat="1" ht="11.25">
      <c r="A159" s="34"/>
      <c r="B159" s="35"/>
      <c r="C159" s="36"/>
      <c r="D159" s="206" t="s">
        <v>286</v>
      </c>
      <c r="E159" s="36"/>
      <c r="F159" s="207" t="s">
        <v>392</v>
      </c>
      <c r="G159" s="36"/>
      <c r="H159" s="36"/>
      <c r="I159" s="180"/>
      <c r="J159" s="36"/>
      <c r="K159" s="36"/>
      <c r="L159" s="39"/>
      <c r="M159" s="181"/>
      <c r="N159" s="182"/>
      <c r="O159" s="64"/>
      <c r="P159" s="64"/>
      <c r="Q159" s="64"/>
      <c r="R159" s="64"/>
      <c r="S159" s="64"/>
      <c r="T159" s="65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286</v>
      </c>
      <c r="AU159" s="17" t="s">
        <v>82</v>
      </c>
    </row>
    <row r="160" spans="1:65" s="11" customFormat="1" ht="22.9" customHeight="1">
      <c r="B160" s="151"/>
      <c r="C160" s="152"/>
      <c r="D160" s="153" t="s">
        <v>72</v>
      </c>
      <c r="E160" s="204" t="s">
        <v>393</v>
      </c>
      <c r="F160" s="204" t="s">
        <v>394</v>
      </c>
      <c r="G160" s="152"/>
      <c r="H160" s="152"/>
      <c r="I160" s="155"/>
      <c r="J160" s="205">
        <f>BK160</f>
        <v>0</v>
      </c>
      <c r="K160" s="152"/>
      <c r="L160" s="157"/>
      <c r="M160" s="158"/>
      <c r="N160" s="159"/>
      <c r="O160" s="159"/>
      <c r="P160" s="160">
        <f>SUM(P161:P166)</f>
        <v>0</v>
      </c>
      <c r="Q160" s="159"/>
      <c r="R160" s="160">
        <f>SUM(R161:R166)</f>
        <v>0</v>
      </c>
      <c r="S160" s="159"/>
      <c r="T160" s="161">
        <f>SUM(T161:T166)</f>
        <v>0</v>
      </c>
      <c r="AR160" s="162" t="s">
        <v>143</v>
      </c>
      <c r="AT160" s="163" t="s">
        <v>72</v>
      </c>
      <c r="AU160" s="163" t="s">
        <v>80</v>
      </c>
      <c r="AY160" s="162" t="s">
        <v>118</v>
      </c>
      <c r="BK160" s="164">
        <f>SUM(BK161:BK166)</f>
        <v>0</v>
      </c>
    </row>
    <row r="161" spans="1:65" s="2" customFormat="1" ht="16.5" customHeight="1">
      <c r="A161" s="34"/>
      <c r="B161" s="35"/>
      <c r="C161" s="165" t="s">
        <v>220</v>
      </c>
      <c r="D161" s="165" t="s">
        <v>121</v>
      </c>
      <c r="E161" s="166" t="s">
        <v>395</v>
      </c>
      <c r="F161" s="167" t="s">
        <v>396</v>
      </c>
      <c r="G161" s="168" t="s">
        <v>124</v>
      </c>
      <c r="H161" s="169">
        <v>1</v>
      </c>
      <c r="I161" s="170"/>
      <c r="J161" s="171">
        <f>ROUND(I161*H161,2)</f>
        <v>0</v>
      </c>
      <c r="K161" s="167" t="s">
        <v>282</v>
      </c>
      <c r="L161" s="39"/>
      <c r="M161" s="172" t="s">
        <v>19</v>
      </c>
      <c r="N161" s="173" t="s">
        <v>44</v>
      </c>
      <c r="O161" s="64"/>
      <c r="P161" s="174">
        <f>O161*H161</f>
        <v>0</v>
      </c>
      <c r="Q161" s="174">
        <v>0</v>
      </c>
      <c r="R161" s="174">
        <f>Q161*H161</f>
        <v>0</v>
      </c>
      <c r="S161" s="174">
        <v>0</v>
      </c>
      <c r="T161" s="175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76" t="s">
        <v>374</v>
      </c>
      <c r="AT161" s="176" t="s">
        <v>121</v>
      </c>
      <c r="AU161" s="176" t="s">
        <v>82</v>
      </c>
      <c r="AY161" s="17" t="s">
        <v>118</v>
      </c>
      <c r="BE161" s="177">
        <f>IF(N161="základní",J161,0)</f>
        <v>0</v>
      </c>
      <c r="BF161" s="177">
        <f>IF(N161="snížená",J161,0)</f>
        <v>0</v>
      </c>
      <c r="BG161" s="177">
        <f>IF(N161="zákl. přenesená",J161,0)</f>
        <v>0</v>
      </c>
      <c r="BH161" s="177">
        <f>IF(N161="sníž. přenesená",J161,0)</f>
        <v>0</v>
      </c>
      <c r="BI161" s="177">
        <f>IF(N161="nulová",J161,0)</f>
        <v>0</v>
      </c>
      <c r="BJ161" s="17" t="s">
        <v>80</v>
      </c>
      <c r="BK161" s="177">
        <f>ROUND(I161*H161,2)</f>
        <v>0</v>
      </c>
      <c r="BL161" s="17" t="s">
        <v>374</v>
      </c>
      <c r="BM161" s="176" t="s">
        <v>397</v>
      </c>
    </row>
    <row r="162" spans="1:65" s="2" customFormat="1" ht="11.25">
      <c r="A162" s="34"/>
      <c r="B162" s="35"/>
      <c r="C162" s="36"/>
      <c r="D162" s="178" t="s">
        <v>127</v>
      </c>
      <c r="E162" s="36"/>
      <c r="F162" s="179" t="s">
        <v>396</v>
      </c>
      <c r="G162" s="36"/>
      <c r="H162" s="36"/>
      <c r="I162" s="180"/>
      <c r="J162" s="36"/>
      <c r="K162" s="36"/>
      <c r="L162" s="39"/>
      <c r="M162" s="181"/>
      <c r="N162" s="182"/>
      <c r="O162" s="64"/>
      <c r="P162" s="64"/>
      <c r="Q162" s="64"/>
      <c r="R162" s="64"/>
      <c r="S162" s="64"/>
      <c r="T162" s="65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7" t="s">
        <v>127</v>
      </c>
      <c r="AU162" s="17" t="s">
        <v>82</v>
      </c>
    </row>
    <row r="163" spans="1:65" s="2" customFormat="1" ht="11.25">
      <c r="A163" s="34"/>
      <c r="B163" s="35"/>
      <c r="C163" s="36"/>
      <c r="D163" s="206" t="s">
        <v>286</v>
      </c>
      <c r="E163" s="36"/>
      <c r="F163" s="207" t="s">
        <v>398</v>
      </c>
      <c r="G163" s="36"/>
      <c r="H163" s="36"/>
      <c r="I163" s="180"/>
      <c r="J163" s="36"/>
      <c r="K163" s="36"/>
      <c r="L163" s="39"/>
      <c r="M163" s="181"/>
      <c r="N163" s="182"/>
      <c r="O163" s="64"/>
      <c r="P163" s="64"/>
      <c r="Q163" s="64"/>
      <c r="R163" s="64"/>
      <c r="S163" s="64"/>
      <c r="T163" s="65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286</v>
      </c>
      <c r="AU163" s="17" t="s">
        <v>82</v>
      </c>
    </row>
    <row r="164" spans="1:65" s="2" customFormat="1" ht="16.5" customHeight="1">
      <c r="A164" s="34"/>
      <c r="B164" s="35"/>
      <c r="C164" s="165" t="s">
        <v>226</v>
      </c>
      <c r="D164" s="165" t="s">
        <v>121</v>
      </c>
      <c r="E164" s="166" t="s">
        <v>399</v>
      </c>
      <c r="F164" s="167" t="s">
        <v>400</v>
      </c>
      <c r="G164" s="168" t="s">
        <v>124</v>
      </c>
      <c r="H164" s="169">
        <v>1</v>
      </c>
      <c r="I164" s="170"/>
      <c r="J164" s="171">
        <f>ROUND(I164*H164,2)</f>
        <v>0</v>
      </c>
      <c r="K164" s="167" t="s">
        <v>282</v>
      </c>
      <c r="L164" s="39"/>
      <c r="M164" s="172" t="s">
        <v>19</v>
      </c>
      <c r="N164" s="173" t="s">
        <v>44</v>
      </c>
      <c r="O164" s="64"/>
      <c r="P164" s="174">
        <f>O164*H164</f>
        <v>0</v>
      </c>
      <c r="Q164" s="174">
        <v>0</v>
      </c>
      <c r="R164" s="174">
        <f>Q164*H164</f>
        <v>0</v>
      </c>
      <c r="S164" s="174">
        <v>0</v>
      </c>
      <c r="T164" s="175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76" t="s">
        <v>374</v>
      </c>
      <c r="AT164" s="176" t="s">
        <v>121</v>
      </c>
      <c r="AU164" s="176" t="s">
        <v>82</v>
      </c>
      <c r="AY164" s="17" t="s">
        <v>118</v>
      </c>
      <c r="BE164" s="177">
        <f>IF(N164="základní",J164,0)</f>
        <v>0</v>
      </c>
      <c r="BF164" s="177">
        <f>IF(N164="snížená",J164,0)</f>
        <v>0</v>
      </c>
      <c r="BG164" s="177">
        <f>IF(N164="zákl. přenesená",J164,0)</f>
        <v>0</v>
      </c>
      <c r="BH164" s="177">
        <f>IF(N164="sníž. přenesená",J164,0)</f>
        <v>0</v>
      </c>
      <c r="BI164" s="177">
        <f>IF(N164="nulová",J164,0)</f>
        <v>0</v>
      </c>
      <c r="BJ164" s="17" t="s">
        <v>80</v>
      </c>
      <c r="BK164" s="177">
        <f>ROUND(I164*H164,2)</f>
        <v>0</v>
      </c>
      <c r="BL164" s="17" t="s">
        <v>374</v>
      </c>
      <c r="BM164" s="176" t="s">
        <v>401</v>
      </c>
    </row>
    <row r="165" spans="1:65" s="2" customFormat="1" ht="11.25">
      <c r="A165" s="34"/>
      <c r="B165" s="35"/>
      <c r="C165" s="36"/>
      <c r="D165" s="178" t="s">
        <v>127</v>
      </c>
      <c r="E165" s="36"/>
      <c r="F165" s="179" t="s">
        <v>400</v>
      </c>
      <c r="G165" s="36"/>
      <c r="H165" s="36"/>
      <c r="I165" s="180"/>
      <c r="J165" s="36"/>
      <c r="K165" s="36"/>
      <c r="L165" s="39"/>
      <c r="M165" s="181"/>
      <c r="N165" s="182"/>
      <c r="O165" s="64"/>
      <c r="P165" s="64"/>
      <c r="Q165" s="64"/>
      <c r="R165" s="64"/>
      <c r="S165" s="64"/>
      <c r="T165" s="65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7" t="s">
        <v>127</v>
      </c>
      <c r="AU165" s="17" t="s">
        <v>82</v>
      </c>
    </row>
    <row r="166" spans="1:65" s="2" customFormat="1" ht="11.25">
      <c r="A166" s="34"/>
      <c r="B166" s="35"/>
      <c r="C166" s="36"/>
      <c r="D166" s="206" t="s">
        <v>286</v>
      </c>
      <c r="E166" s="36"/>
      <c r="F166" s="207" t="s">
        <v>402</v>
      </c>
      <c r="G166" s="36"/>
      <c r="H166" s="36"/>
      <c r="I166" s="180"/>
      <c r="J166" s="36"/>
      <c r="K166" s="36"/>
      <c r="L166" s="39"/>
      <c r="M166" s="194"/>
      <c r="N166" s="195"/>
      <c r="O166" s="196"/>
      <c r="P166" s="196"/>
      <c r="Q166" s="196"/>
      <c r="R166" s="196"/>
      <c r="S166" s="196"/>
      <c r="T166" s="197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7" t="s">
        <v>286</v>
      </c>
      <c r="AU166" s="17" t="s">
        <v>82</v>
      </c>
    </row>
    <row r="167" spans="1:65" s="2" customFormat="1" ht="6.95" customHeight="1">
      <c r="A167" s="34"/>
      <c r="B167" s="47"/>
      <c r="C167" s="48"/>
      <c r="D167" s="48"/>
      <c r="E167" s="48"/>
      <c r="F167" s="48"/>
      <c r="G167" s="48"/>
      <c r="H167" s="48"/>
      <c r="I167" s="48"/>
      <c r="J167" s="48"/>
      <c r="K167" s="48"/>
      <c r="L167" s="39"/>
      <c r="M167" s="34"/>
      <c r="O167" s="34"/>
      <c r="P167" s="34"/>
      <c r="Q167" s="34"/>
      <c r="R167" s="34"/>
      <c r="S167" s="34"/>
      <c r="T167" s="34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</row>
  </sheetData>
  <sheetProtection password="CC35" sheet="1" objects="1" scenarios="1" formatColumns="0" formatRows="0" autoFilter="0"/>
  <autoFilter ref="C87:K166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hyperlinks>
    <hyperlink ref="F93" r:id="rId1"/>
    <hyperlink ref="F99" r:id="rId2"/>
    <hyperlink ref="F108" r:id="rId3"/>
    <hyperlink ref="F113" r:id="rId4"/>
    <hyperlink ref="F122" r:id="rId5"/>
    <hyperlink ref="F128" r:id="rId6"/>
    <hyperlink ref="F131" r:id="rId7"/>
    <hyperlink ref="F136" r:id="rId8"/>
    <hyperlink ref="F143" r:id="rId9"/>
    <hyperlink ref="F148" r:id="rId10"/>
    <hyperlink ref="F152" r:id="rId11"/>
    <hyperlink ref="F155" r:id="rId12"/>
    <hyperlink ref="F159" r:id="rId13"/>
    <hyperlink ref="F163" r:id="rId14"/>
    <hyperlink ref="F166" r:id="rId15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6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3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0"/>
      <c r="M2" s="350"/>
      <c r="N2" s="350"/>
      <c r="O2" s="350"/>
      <c r="P2" s="350"/>
      <c r="Q2" s="350"/>
      <c r="R2" s="350"/>
      <c r="S2" s="350"/>
      <c r="T2" s="350"/>
      <c r="U2" s="350"/>
      <c r="V2" s="350"/>
      <c r="AT2" s="17" t="s">
        <v>88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82</v>
      </c>
    </row>
    <row r="4" spans="1:46" s="1" customFormat="1" ht="24.95" customHeight="1">
      <c r="B4" s="20"/>
      <c r="D4" s="103" t="s">
        <v>92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51" t="str">
        <f>'Rekapitulace stavby'!K6</f>
        <v>Vybudování klimatizace - admiministrativní budova SPÚ Chomutov, Jiráskova 2528, Chomutov</v>
      </c>
      <c r="F7" s="352"/>
      <c r="G7" s="352"/>
      <c r="H7" s="352"/>
      <c r="L7" s="20"/>
    </row>
    <row r="8" spans="1:46" s="2" customFormat="1" ht="12" customHeight="1">
      <c r="A8" s="34"/>
      <c r="B8" s="39"/>
      <c r="C8" s="34"/>
      <c r="D8" s="105" t="s">
        <v>93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53" t="s">
        <v>403</v>
      </c>
      <c r="F9" s="354"/>
      <c r="G9" s="354"/>
      <c r="H9" s="354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stavby'!AN8</f>
        <v>30. 10. 2023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19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27</v>
      </c>
      <c r="F15" s="34"/>
      <c r="G15" s="34"/>
      <c r="H15" s="34"/>
      <c r="I15" s="105" t="s">
        <v>28</v>
      </c>
      <c r="J15" s="107" t="s">
        <v>19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29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55" t="str">
        <f>'Rekapitulace stavby'!E14</f>
        <v>Vyplň údaj</v>
      </c>
      <c r="F18" s="356"/>
      <c r="G18" s="356"/>
      <c r="H18" s="356"/>
      <c r="I18" s="105" t="s">
        <v>28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31</v>
      </c>
      <c r="E20" s="34"/>
      <c r="F20" s="34"/>
      <c r="G20" s="34"/>
      <c r="H20" s="34"/>
      <c r="I20" s="105" t="s">
        <v>26</v>
      </c>
      <c r="J20" s="107" t="s">
        <v>19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">
        <v>404</v>
      </c>
      <c r="F21" s="34"/>
      <c r="G21" s="34"/>
      <c r="H21" s="34"/>
      <c r="I21" s="105" t="s">
        <v>28</v>
      </c>
      <c r="J21" s="107" t="s">
        <v>19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34</v>
      </c>
      <c r="E23" s="34"/>
      <c r="F23" s="34"/>
      <c r="G23" s="34"/>
      <c r="H23" s="34"/>
      <c r="I23" s="105" t="s">
        <v>26</v>
      </c>
      <c r="J23" s="107" t="str">
        <f>IF('Rekapitulace stavby'!AN19="","",'Rekapitulace stavby'!AN19)</f>
        <v/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tr">
        <f>IF('Rekapitulace stavby'!E20="","",'Rekapitulace stavby'!E20)</f>
        <v xml:space="preserve"> </v>
      </c>
      <c r="F24" s="34"/>
      <c r="G24" s="34"/>
      <c r="H24" s="34"/>
      <c r="I24" s="105" t="s">
        <v>28</v>
      </c>
      <c r="J24" s="107" t="str">
        <f>IF('Rekapitulace stavby'!AN20="","",'Rekapitulace stavby'!AN20)</f>
        <v/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37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47.25" customHeight="1">
      <c r="A27" s="109"/>
      <c r="B27" s="110"/>
      <c r="C27" s="109"/>
      <c r="D27" s="109"/>
      <c r="E27" s="357" t="s">
        <v>38</v>
      </c>
      <c r="F27" s="357"/>
      <c r="G27" s="357"/>
      <c r="H27" s="357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39</v>
      </c>
      <c r="E30" s="34"/>
      <c r="F30" s="34"/>
      <c r="G30" s="34"/>
      <c r="H30" s="34"/>
      <c r="I30" s="34"/>
      <c r="J30" s="114">
        <f>ROUNDUP(J83,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41</v>
      </c>
      <c r="G32" s="34"/>
      <c r="H32" s="34"/>
      <c r="I32" s="115" t="s">
        <v>40</v>
      </c>
      <c r="J32" s="115" t="s">
        <v>42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43</v>
      </c>
      <c r="E33" s="105" t="s">
        <v>44</v>
      </c>
      <c r="F33" s="117">
        <f>ROUNDUP((SUM(BE83:BE132)),  2)</f>
        <v>0</v>
      </c>
      <c r="G33" s="34"/>
      <c r="H33" s="34"/>
      <c r="I33" s="118">
        <v>0.21</v>
      </c>
      <c r="J33" s="117">
        <f>ROUNDUP(((SUM(BE83:BE132))*I33),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45</v>
      </c>
      <c r="F34" s="117">
        <f>ROUNDUP((SUM(BF83:BF132)),  2)</f>
        <v>0</v>
      </c>
      <c r="G34" s="34"/>
      <c r="H34" s="34"/>
      <c r="I34" s="118">
        <v>0.15</v>
      </c>
      <c r="J34" s="117">
        <f>ROUNDUP(((SUM(BF83:BF132))*I34),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46</v>
      </c>
      <c r="F35" s="117">
        <f>ROUNDUP((SUM(BG83:BG132)),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47</v>
      </c>
      <c r="F36" s="117">
        <f>ROUNDUP((SUM(BH83:BH132)),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48</v>
      </c>
      <c r="F37" s="117">
        <f>ROUNDUP((SUM(BI83:BI132)),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49</v>
      </c>
      <c r="E39" s="121"/>
      <c r="F39" s="121"/>
      <c r="G39" s="122" t="s">
        <v>50</v>
      </c>
      <c r="H39" s="123" t="s">
        <v>51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96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58" t="str">
        <f>E7</f>
        <v>Vybudování klimatizace - admiministrativní budova SPÚ Chomutov, Jiráskova 2528, Chomutov</v>
      </c>
      <c r="F48" s="359"/>
      <c r="G48" s="359"/>
      <c r="H48" s="359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93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11" t="str">
        <f>E9</f>
        <v>03 - ZTI</v>
      </c>
      <c r="F50" s="360"/>
      <c r="G50" s="360"/>
      <c r="H50" s="360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>Chomutov</v>
      </c>
      <c r="G52" s="36"/>
      <c r="H52" s="36"/>
      <c r="I52" s="29" t="s">
        <v>23</v>
      </c>
      <c r="J52" s="59" t="str">
        <f>IF(J12="","",J12)</f>
        <v>30. 10. 2023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25</v>
      </c>
      <c r="D54" s="36"/>
      <c r="E54" s="36"/>
      <c r="F54" s="27" t="str">
        <f>E15</f>
        <v>Česká republika – Státní pozemkový úřad</v>
      </c>
      <c r="G54" s="36"/>
      <c r="H54" s="36"/>
      <c r="I54" s="29" t="s">
        <v>31</v>
      </c>
      <c r="J54" s="32" t="str">
        <f>E21</f>
        <v>Ing.Filip Šimmer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29" t="s">
        <v>34</v>
      </c>
      <c r="J55" s="32" t="str">
        <f>E24</f>
        <v xml:space="preserve"> 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97</v>
      </c>
      <c r="D57" s="131"/>
      <c r="E57" s="131"/>
      <c r="F57" s="131"/>
      <c r="G57" s="131"/>
      <c r="H57" s="131"/>
      <c r="I57" s="131"/>
      <c r="J57" s="132" t="s">
        <v>98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71</v>
      </c>
      <c r="D59" s="36"/>
      <c r="E59" s="36"/>
      <c r="F59" s="36"/>
      <c r="G59" s="36"/>
      <c r="H59" s="36"/>
      <c r="I59" s="36"/>
      <c r="J59" s="77">
        <f>J83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99</v>
      </c>
    </row>
    <row r="60" spans="1:47" s="9" customFormat="1" ht="24.95" customHeight="1">
      <c r="B60" s="134"/>
      <c r="C60" s="135"/>
      <c r="D60" s="136" t="s">
        <v>405</v>
      </c>
      <c r="E60" s="137"/>
      <c r="F60" s="137"/>
      <c r="G60" s="137"/>
      <c r="H60" s="137"/>
      <c r="I60" s="137"/>
      <c r="J60" s="138">
        <f>J84</f>
        <v>0</v>
      </c>
      <c r="K60" s="135"/>
      <c r="L60" s="139"/>
    </row>
    <row r="61" spans="1:47" s="9" customFormat="1" ht="24.95" customHeight="1">
      <c r="B61" s="134"/>
      <c r="C61" s="135"/>
      <c r="D61" s="136" t="s">
        <v>406</v>
      </c>
      <c r="E61" s="137"/>
      <c r="F61" s="137"/>
      <c r="G61" s="137"/>
      <c r="H61" s="137"/>
      <c r="I61" s="137"/>
      <c r="J61" s="138">
        <f>J89</f>
        <v>0</v>
      </c>
      <c r="K61" s="135"/>
      <c r="L61" s="139"/>
    </row>
    <row r="62" spans="1:47" s="9" customFormat="1" ht="24.95" customHeight="1">
      <c r="B62" s="134"/>
      <c r="C62" s="135"/>
      <c r="D62" s="136" t="s">
        <v>407</v>
      </c>
      <c r="E62" s="137"/>
      <c r="F62" s="137"/>
      <c r="G62" s="137"/>
      <c r="H62" s="137"/>
      <c r="I62" s="137"/>
      <c r="J62" s="138">
        <f>J102</f>
        <v>0</v>
      </c>
      <c r="K62" s="135"/>
      <c r="L62" s="139"/>
    </row>
    <row r="63" spans="1:47" s="9" customFormat="1" ht="24.95" customHeight="1">
      <c r="B63" s="134"/>
      <c r="C63" s="135"/>
      <c r="D63" s="136" t="s">
        <v>408</v>
      </c>
      <c r="E63" s="137"/>
      <c r="F63" s="137"/>
      <c r="G63" s="137"/>
      <c r="H63" s="137"/>
      <c r="I63" s="137"/>
      <c r="J63" s="138">
        <f>J119</f>
        <v>0</v>
      </c>
      <c r="K63" s="135"/>
      <c r="L63" s="139"/>
    </row>
    <row r="64" spans="1:47" s="2" customFormat="1" ht="21.75" customHeight="1">
      <c r="A64" s="34"/>
      <c r="B64" s="35"/>
      <c r="C64" s="36"/>
      <c r="D64" s="36"/>
      <c r="E64" s="36"/>
      <c r="F64" s="36"/>
      <c r="G64" s="36"/>
      <c r="H64" s="36"/>
      <c r="I64" s="36"/>
      <c r="J64" s="36"/>
      <c r="K64" s="36"/>
      <c r="L64" s="106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5" spans="1:31" s="2" customFormat="1" ht="6.95" customHeight="1">
      <c r="A65" s="34"/>
      <c r="B65" s="47"/>
      <c r="C65" s="48"/>
      <c r="D65" s="48"/>
      <c r="E65" s="48"/>
      <c r="F65" s="48"/>
      <c r="G65" s="48"/>
      <c r="H65" s="48"/>
      <c r="I65" s="48"/>
      <c r="J65" s="48"/>
      <c r="K65" s="48"/>
      <c r="L65" s="10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9" spans="1:31" s="2" customFormat="1" ht="6.95" customHeight="1">
      <c r="A69" s="34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10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24.95" customHeight="1">
      <c r="A70" s="34"/>
      <c r="B70" s="35"/>
      <c r="C70" s="23" t="s">
        <v>103</v>
      </c>
      <c r="D70" s="36"/>
      <c r="E70" s="36"/>
      <c r="F70" s="36"/>
      <c r="G70" s="36"/>
      <c r="H70" s="36"/>
      <c r="I70" s="36"/>
      <c r="J70" s="36"/>
      <c r="K70" s="36"/>
      <c r="L70" s="10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6.95" customHeight="1">
      <c r="A71" s="34"/>
      <c r="B71" s="35"/>
      <c r="C71" s="36"/>
      <c r="D71" s="36"/>
      <c r="E71" s="36"/>
      <c r="F71" s="36"/>
      <c r="G71" s="36"/>
      <c r="H71" s="36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2" customHeight="1">
      <c r="A72" s="34"/>
      <c r="B72" s="35"/>
      <c r="C72" s="29" t="s">
        <v>16</v>
      </c>
      <c r="D72" s="36"/>
      <c r="E72" s="36"/>
      <c r="F72" s="36"/>
      <c r="G72" s="36"/>
      <c r="H72" s="36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6.5" customHeight="1">
      <c r="A73" s="34"/>
      <c r="B73" s="35"/>
      <c r="C73" s="36"/>
      <c r="D73" s="36"/>
      <c r="E73" s="358" t="str">
        <f>E7</f>
        <v>Vybudování klimatizace - admiministrativní budova SPÚ Chomutov, Jiráskova 2528, Chomutov</v>
      </c>
      <c r="F73" s="359"/>
      <c r="G73" s="359"/>
      <c r="H73" s="359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2" customHeight="1">
      <c r="A74" s="34"/>
      <c r="B74" s="35"/>
      <c r="C74" s="29" t="s">
        <v>93</v>
      </c>
      <c r="D74" s="36"/>
      <c r="E74" s="36"/>
      <c r="F74" s="36"/>
      <c r="G74" s="36"/>
      <c r="H74" s="36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6.5" customHeight="1">
      <c r="A75" s="34"/>
      <c r="B75" s="35"/>
      <c r="C75" s="36"/>
      <c r="D75" s="36"/>
      <c r="E75" s="311" t="str">
        <f>E9</f>
        <v>03 - ZTI</v>
      </c>
      <c r="F75" s="360"/>
      <c r="G75" s="360"/>
      <c r="H75" s="360"/>
      <c r="I75" s="36"/>
      <c r="J75" s="36"/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6.95" customHeigh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2" customHeight="1">
      <c r="A77" s="34"/>
      <c r="B77" s="35"/>
      <c r="C77" s="29" t="s">
        <v>21</v>
      </c>
      <c r="D77" s="36"/>
      <c r="E77" s="36"/>
      <c r="F77" s="27" t="str">
        <f>F12</f>
        <v>Chomutov</v>
      </c>
      <c r="G77" s="36"/>
      <c r="H77" s="36"/>
      <c r="I77" s="29" t="s">
        <v>23</v>
      </c>
      <c r="J77" s="59" t="str">
        <f>IF(J12="","",J12)</f>
        <v>30. 10. 2023</v>
      </c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6.95" customHeight="1">
      <c r="A78" s="34"/>
      <c r="B78" s="35"/>
      <c r="C78" s="36"/>
      <c r="D78" s="36"/>
      <c r="E78" s="36"/>
      <c r="F78" s="36"/>
      <c r="G78" s="36"/>
      <c r="H78" s="36"/>
      <c r="I78" s="36"/>
      <c r="J78" s="36"/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5.2" customHeight="1">
      <c r="A79" s="34"/>
      <c r="B79" s="35"/>
      <c r="C79" s="29" t="s">
        <v>25</v>
      </c>
      <c r="D79" s="36"/>
      <c r="E79" s="36"/>
      <c r="F79" s="27" t="str">
        <f>E15</f>
        <v>Česká republika – Státní pozemkový úřad</v>
      </c>
      <c r="G79" s="36"/>
      <c r="H79" s="36"/>
      <c r="I79" s="29" t="s">
        <v>31</v>
      </c>
      <c r="J79" s="32" t="str">
        <f>E21</f>
        <v>Ing.Filip Šimmer</v>
      </c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5.2" customHeight="1">
      <c r="A80" s="34"/>
      <c r="B80" s="35"/>
      <c r="C80" s="29" t="s">
        <v>29</v>
      </c>
      <c r="D80" s="36"/>
      <c r="E80" s="36"/>
      <c r="F80" s="27" t="str">
        <f>IF(E18="","",E18)</f>
        <v>Vyplň údaj</v>
      </c>
      <c r="G80" s="36"/>
      <c r="H80" s="36"/>
      <c r="I80" s="29" t="s">
        <v>34</v>
      </c>
      <c r="J80" s="32" t="str">
        <f>E24</f>
        <v xml:space="preserve"> </v>
      </c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0.35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0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10" customFormat="1" ht="29.25" customHeight="1">
      <c r="A82" s="140"/>
      <c r="B82" s="141"/>
      <c r="C82" s="142" t="s">
        <v>104</v>
      </c>
      <c r="D82" s="143" t="s">
        <v>58</v>
      </c>
      <c r="E82" s="143" t="s">
        <v>54</v>
      </c>
      <c r="F82" s="143" t="s">
        <v>55</v>
      </c>
      <c r="G82" s="143" t="s">
        <v>105</v>
      </c>
      <c r="H82" s="143" t="s">
        <v>106</v>
      </c>
      <c r="I82" s="143" t="s">
        <v>107</v>
      </c>
      <c r="J82" s="143" t="s">
        <v>98</v>
      </c>
      <c r="K82" s="144" t="s">
        <v>108</v>
      </c>
      <c r="L82" s="145"/>
      <c r="M82" s="68" t="s">
        <v>19</v>
      </c>
      <c r="N82" s="69" t="s">
        <v>43</v>
      </c>
      <c r="O82" s="69" t="s">
        <v>109</v>
      </c>
      <c r="P82" s="69" t="s">
        <v>110</v>
      </c>
      <c r="Q82" s="69" t="s">
        <v>111</v>
      </c>
      <c r="R82" s="69" t="s">
        <v>112</v>
      </c>
      <c r="S82" s="69" t="s">
        <v>113</v>
      </c>
      <c r="T82" s="70" t="s">
        <v>114</v>
      </c>
      <c r="U82" s="140"/>
      <c r="V82" s="140"/>
      <c r="W82" s="140"/>
      <c r="X82" s="140"/>
      <c r="Y82" s="140"/>
      <c r="Z82" s="140"/>
      <c r="AA82" s="140"/>
      <c r="AB82" s="140"/>
      <c r="AC82" s="140"/>
      <c r="AD82" s="140"/>
      <c r="AE82" s="140"/>
    </row>
    <row r="83" spans="1:65" s="2" customFormat="1" ht="22.9" customHeight="1">
      <c r="A83" s="34"/>
      <c r="B83" s="35"/>
      <c r="C83" s="75" t="s">
        <v>115</v>
      </c>
      <c r="D83" s="36"/>
      <c r="E83" s="36"/>
      <c r="F83" s="36"/>
      <c r="G83" s="36"/>
      <c r="H83" s="36"/>
      <c r="I83" s="36"/>
      <c r="J83" s="146">
        <f>BK83</f>
        <v>0</v>
      </c>
      <c r="K83" s="36"/>
      <c r="L83" s="39"/>
      <c r="M83" s="71"/>
      <c r="N83" s="147"/>
      <c r="O83" s="72"/>
      <c r="P83" s="148">
        <f>P84+P89+P102+P119</f>
        <v>0</v>
      </c>
      <c r="Q83" s="72"/>
      <c r="R83" s="148">
        <f>R84+R89+R102+R119</f>
        <v>0.17250000000000001</v>
      </c>
      <c r="S83" s="72"/>
      <c r="T83" s="149">
        <f>T84+T89+T102+T119</f>
        <v>0</v>
      </c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T83" s="17" t="s">
        <v>72</v>
      </c>
      <c r="AU83" s="17" t="s">
        <v>99</v>
      </c>
      <c r="BK83" s="150">
        <f>BK84+BK89+BK102+BK119</f>
        <v>0</v>
      </c>
    </row>
    <row r="84" spans="1:65" s="11" customFormat="1" ht="25.9" customHeight="1">
      <c r="B84" s="151"/>
      <c r="C84" s="152"/>
      <c r="D84" s="153" t="s">
        <v>72</v>
      </c>
      <c r="E84" s="154" t="s">
        <v>35</v>
      </c>
      <c r="F84" s="154" t="s">
        <v>409</v>
      </c>
      <c r="G84" s="152"/>
      <c r="H84" s="152"/>
      <c r="I84" s="155"/>
      <c r="J84" s="156">
        <f>BK84</f>
        <v>0</v>
      </c>
      <c r="K84" s="152"/>
      <c r="L84" s="157"/>
      <c r="M84" s="158"/>
      <c r="N84" s="159"/>
      <c r="O84" s="159"/>
      <c r="P84" s="160">
        <f>SUM(P85:P88)</f>
        <v>0</v>
      </c>
      <c r="Q84" s="159"/>
      <c r="R84" s="160">
        <f>SUM(R85:R88)</f>
        <v>0</v>
      </c>
      <c r="S84" s="159"/>
      <c r="T84" s="161">
        <f>SUM(T85:T88)</f>
        <v>0</v>
      </c>
      <c r="AR84" s="162" t="s">
        <v>80</v>
      </c>
      <c r="AT84" s="163" t="s">
        <v>72</v>
      </c>
      <c r="AU84" s="163" t="s">
        <v>35</v>
      </c>
      <c r="AY84" s="162" t="s">
        <v>118</v>
      </c>
      <c r="BK84" s="164">
        <f>SUM(BK85:BK88)</f>
        <v>0</v>
      </c>
    </row>
    <row r="85" spans="1:65" s="2" customFormat="1" ht="16.5" customHeight="1">
      <c r="A85" s="34"/>
      <c r="B85" s="35"/>
      <c r="C85" s="165" t="s">
        <v>80</v>
      </c>
      <c r="D85" s="165" t="s">
        <v>121</v>
      </c>
      <c r="E85" s="166" t="s">
        <v>410</v>
      </c>
      <c r="F85" s="167" t="s">
        <v>411</v>
      </c>
      <c r="G85" s="168" t="s">
        <v>412</v>
      </c>
      <c r="H85" s="169">
        <v>1</v>
      </c>
      <c r="I85" s="170"/>
      <c r="J85" s="171">
        <f>ROUND(I85*H85,2)</f>
        <v>0</v>
      </c>
      <c r="K85" s="167" t="s">
        <v>19</v>
      </c>
      <c r="L85" s="39"/>
      <c r="M85" s="172" t="s">
        <v>19</v>
      </c>
      <c r="N85" s="173" t="s">
        <v>44</v>
      </c>
      <c r="O85" s="64"/>
      <c r="P85" s="174">
        <f>O85*H85</f>
        <v>0</v>
      </c>
      <c r="Q85" s="174">
        <v>0</v>
      </c>
      <c r="R85" s="174">
        <f>Q85*H85</f>
        <v>0</v>
      </c>
      <c r="S85" s="174">
        <v>0</v>
      </c>
      <c r="T85" s="175">
        <f>S85*H85</f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R85" s="176" t="s">
        <v>139</v>
      </c>
      <c r="AT85" s="176" t="s">
        <v>121</v>
      </c>
      <c r="AU85" s="176" t="s">
        <v>80</v>
      </c>
      <c r="AY85" s="17" t="s">
        <v>118</v>
      </c>
      <c r="BE85" s="177">
        <f>IF(N85="základní",J85,0)</f>
        <v>0</v>
      </c>
      <c r="BF85" s="177">
        <f>IF(N85="snížená",J85,0)</f>
        <v>0</v>
      </c>
      <c r="BG85" s="177">
        <f>IF(N85="zákl. přenesená",J85,0)</f>
        <v>0</v>
      </c>
      <c r="BH85" s="177">
        <f>IF(N85="sníž. přenesená",J85,0)</f>
        <v>0</v>
      </c>
      <c r="BI85" s="177">
        <f>IF(N85="nulová",J85,0)</f>
        <v>0</v>
      </c>
      <c r="BJ85" s="17" t="s">
        <v>80</v>
      </c>
      <c r="BK85" s="177">
        <f>ROUND(I85*H85,2)</f>
        <v>0</v>
      </c>
      <c r="BL85" s="17" t="s">
        <v>139</v>
      </c>
      <c r="BM85" s="176" t="s">
        <v>82</v>
      </c>
    </row>
    <row r="86" spans="1:65" s="2" customFormat="1" ht="11.25">
      <c r="A86" s="34"/>
      <c r="B86" s="35"/>
      <c r="C86" s="36"/>
      <c r="D86" s="178" t="s">
        <v>127</v>
      </c>
      <c r="E86" s="36"/>
      <c r="F86" s="179" t="s">
        <v>411</v>
      </c>
      <c r="G86" s="36"/>
      <c r="H86" s="36"/>
      <c r="I86" s="180"/>
      <c r="J86" s="36"/>
      <c r="K86" s="36"/>
      <c r="L86" s="39"/>
      <c r="M86" s="181"/>
      <c r="N86" s="182"/>
      <c r="O86" s="64"/>
      <c r="P86" s="64"/>
      <c r="Q86" s="64"/>
      <c r="R86" s="64"/>
      <c r="S86" s="64"/>
      <c r="T86" s="65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7" t="s">
        <v>127</v>
      </c>
      <c r="AU86" s="17" t="s">
        <v>80</v>
      </c>
    </row>
    <row r="87" spans="1:65" s="2" customFormat="1" ht="16.5" customHeight="1">
      <c r="A87" s="34"/>
      <c r="B87" s="35"/>
      <c r="C87" s="165" t="s">
        <v>82</v>
      </c>
      <c r="D87" s="165" t="s">
        <v>121</v>
      </c>
      <c r="E87" s="166" t="s">
        <v>413</v>
      </c>
      <c r="F87" s="167" t="s">
        <v>414</v>
      </c>
      <c r="G87" s="168" t="s">
        <v>412</v>
      </c>
      <c r="H87" s="169">
        <v>1</v>
      </c>
      <c r="I87" s="170"/>
      <c r="J87" s="171">
        <f>ROUND(I87*H87,2)</f>
        <v>0</v>
      </c>
      <c r="K87" s="167" t="s">
        <v>19</v>
      </c>
      <c r="L87" s="39"/>
      <c r="M87" s="172" t="s">
        <v>19</v>
      </c>
      <c r="N87" s="173" t="s">
        <v>44</v>
      </c>
      <c r="O87" s="64"/>
      <c r="P87" s="174">
        <f>O87*H87</f>
        <v>0</v>
      </c>
      <c r="Q87" s="174">
        <v>0</v>
      </c>
      <c r="R87" s="174">
        <f>Q87*H87</f>
        <v>0</v>
      </c>
      <c r="S87" s="174">
        <v>0</v>
      </c>
      <c r="T87" s="175">
        <f>S87*H87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176" t="s">
        <v>139</v>
      </c>
      <c r="AT87" s="176" t="s">
        <v>121</v>
      </c>
      <c r="AU87" s="176" t="s">
        <v>80</v>
      </c>
      <c r="AY87" s="17" t="s">
        <v>118</v>
      </c>
      <c r="BE87" s="177">
        <f>IF(N87="základní",J87,0)</f>
        <v>0</v>
      </c>
      <c r="BF87" s="177">
        <f>IF(N87="snížená",J87,0)</f>
        <v>0</v>
      </c>
      <c r="BG87" s="177">
        <f>IF(N87="zákl. přenesená",J87,0)</f>
        <v>0</v>
      </c>
      <c r="BH87" s="177">
        <f>IF(N87="sníž. přenesená",J87,0)</f>
        <v>0</v>
      </c>
      <c r="BI87" s="177">
        <f>IF(N87="nulová",J87,0)</f>
        <v>0</v>
      </c>
      <c r="BJ87" s="17" t="s">
        <v>80</v>
      </c>
      <c r="BK87" s="177">
        <f>ROUND(I87*H87,2)</f>
        <v>0</v>
      </c>
      <c r="BL87" s="17" t="s">
        <v>139</v>
      </c>
      <c r="BM87" s="176" t="s">
        <v>139</v>
      </c>
    </row>
    <row r="88" spans="1:65" s="2" customFormat="1" ht="11.25">
      <c r="A88" s="34"/>
      <c r="B88" s="35"/>
      <c r="C88" s="36"/>
      <c r="D88" s="178" t="s">
        <v>127</v>
      </c>
      <c r="E88" s="36"/>
      <c r="F88" s="179" t="s">
        <v>414</v>
      </c>
      <c r="G88" s="36"/>
      <c r="H88" s="36"/>
      <c r="I88" s="180"/>
      <c r="J88" s="36"/>
      <c r="K88" s="36"/>
      <c r="L88" s="39"/>
      <c r="M88" s="181"/>
      <c r="N88" s="182"/>
      <c r="O88" s="64"/>
      <c r="P88" s="64"/>
      <c r="Q88" s="64"/>
      <c r="R88" s="64"/>
      <c r="S88" s="64"/>
      <c r="T88" s="65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7" t="s">
        <v>127</v>
      </c>
      <c r="AU88" s="17" t="s">
        <v>80</v>
      </c>
    </row>
    <row r="89" spans="1:65" s="11" customFormat="1" ht="25.9" customHeight="1">
      <c r="B89" s="151"/>
      <c r="C89" s="152"/>
      <c r="D89" s="153" t="s">
        <v>72</v>
      </c>
      <c r="E89" s="154" t="s">
        <v>415</v>
      </c>
      <c r="F89" s="154" t="s">
        <v>416</v>
      </c>
      <c r="G89" s="152"/>
      <c r="H89" s="152"/>
      <c r="I89" s="155"/>
      <c r="J89" s="156">
        <f>BK89</f>
        <v>0</v>
      </c>
      <c r="K89" s="152"/>
      <c r="L89" s="157"/>
      <c r="M89" s="158"/>
      <c r="N89" s="159"/>
      <c r="O89" s="159"/>
      <c r="P89" s="160">
        <f>SUM(P90:P101)</f>
        <v>0</v>
      </c>
      <c r="Q89" s="159"/>
      <c r="R89" s="160">
        <f>SUM(R90:R101)</f>
        <v>2.0800000000000003E-3</v>
      </c>
      <c r="S89" s="159"/>
      <c r="T89" s="161">
        <f>SUM(T90:T101)</f>
        <v>0</v>
      </c>
      <c r="AR89" s="162" t="s">
        <v>82</v>
      </c>
      <c r="AT89" s="163" t="s">
        <v>72</v>
      </c>
      <c r="AU89" s="163" t="s">
        <v>35</v>
      </c>
      <c r="AY89" s="162" t="s">
        <v>118</v>
      </c>
      <c r="BK89" s="164">
        <f>SUM(BK90:BK101)</f>
        <v>0</v>
      </c>
    </row>
    <row r="90" spans="1:65" s="2" customFormat="1" ht="16.5" customHeight="1">
      <c r="A90" s="34"/>
      <c r="B90" s="35"/>
      <c r="C90" s="165" t="s">
        <v>135</v>
      </c>
      <c r="D90" s="165" t="s">
        <v>121</v>
      </c>
      <c r="E90" s="166" t="s">
        <v>417</v>
      </c>
      <c r="F90" s="167" t="s">
        <v>418</v>
      </c>
      <c r="G90" s="168" t="s">
        <v>309</v>
      </c>
      <c r="H90" s="169">
        <v>3</v>
      </c>
      <c r="I90" s="170"/>
      <c r="J90" s="171">
        <f>ROUND(I90*H90,2)</f>
        <v>0</v>
      </c>
      <c r="K90" s="167" t="s">
        <v>282</v>
      </c>
      <c r="L90" s="39"/>
      <c r="M90" s="172" t="s">
        <v>19</v>
      </c>
      <c r="N90" s="173" t="s">
        <v>44</v>
      </c>
      <c r="O90" s="64"/>
      <c r="P90" s="174">
        <f>O90*H90</f>
        <v>0</v>
      </c>
      <c r="Q90" s="174">
        <v>4.2000000000000002E-4</v>
      </c>
      <c r="R90" s="174">
        <f>Q90*H90</f>
        <v>1.2600000000000001E-3</v>
      </c>
      <c r="S90" s="174">
        <v>0</v>
      </c>
      <c r="T90" s="175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76" t="s">
        <v>125</v>
      </c>
      <c r="AT90" s="176" t="s">
        <v>121</v>
      </c>
      <c r="AU90" s="176" t="s">
        <v>80</v>
      </c>
      <c r="AY90" s="17" t="s">
        <v>118</v>
      </c>
      <c r="BE90" s="177">
        <f>IF(N90="základní",J90,0)</f>
        <v>0</v>
      </c>
      <c r="BF90" s="177">
        <f>IF(N90="snížená",J90,0)</f>
        <v>0</v>
      </c>
      <c r="BG90" s="177">
        <f>IF(N90="zákl. přenesená",J90,0)</f>
        <v>0</v>
      </c>
      <c r="BH90" s="177">
        <f>IF(N90="sníž. přenesená",J90,0)</f>
        <v>0</v>
      </c>
      <c r="BI90" s="177">
        <f>IF(N90="nulová",J90,0)</f>
        <v>0</v>
      </c>
      <c r="BJ90" s="17" t="s">
        <v>80</v>
      </c>
      <c r="BK90" s="177">
        <f>ROUND(I90*H90,2)</f>
        <v>0</v>
      </c>
      <c r="BL90" s="17" t="s">
        <v>125</v>
      </c>
      <c r="BM90" s="176" t="s">
        <v>419</v>
      </c>
    </row>
    <row r="91" spans="1:65" s="2" customFormat="1" ht="11.25">
      <c r="A91" s="34"/>
      <c r="B91" s="35"/>
      <c r="C91" s="36"/>
      <c r="D91" s="178" t="s">
        <v>127</v>
      </c>
      <c r="E91" s="36"/>
      <c r="F91" s="179" t="s">
        <v>420</v>
      </c>
      <c r="G91" s="36"/>
      <c r="H91" s="36"/>
      <c r="I91" s="180"/>
      <c r="J91" s="36"/>
      <c r="K91" s="36"/>
      <c r="L91" s="39"/>
      <c r="M91" s="181"/>
      <c r="N91" s="182"/>
      <c r="O91" s="64"/>
      <c r="P91" s="64"/>
      <c r="Q91" s="64"/>
      <c r="R91" s="64"/>
      <c r="S91" s="64"/>
      <c r="T91" s="65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7" t="s">
        <v>127</v>
      </c>
      <c r="AU91" s="17" t="s">
        <v>80</v>
      </c>
    </row>
    <row r="92" spans="1:65" s="2" customFormat="1" ht="11.25">
      <c r="A92" s="34"/>
      <c r="B92" s="35"/>
      <c r="C92" s="36"/>
      <c r="D92" s="206" t="s">
        <v>286</v>
      </c>
      <c r="E92" s="36"/>
      <c r="F92" s="207" t="s">
        <v>421</v>
      </c>
      <c r="G92" s="36"/>
      <c r="H92" s="36"/>
      <c r="I92" s="180"/>
      <c r="J92" s="36"/>
      <c r="K92" s="36"/>
      <c r="L92" s="39"/>
      <c r="M92" s="181"/>
      <c r="N92" s="182"/>
      <c r="O92" s="64"/>
      <c r="P92" s="64"/>
      <c r="Q92" s="64"/>
      <c r="R92" s="64"/>
      <c r="S92" s="64"/>
      <c r="T92" s="65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7" t="s">
        <v>286</v>
      </c>
      <c r="AU92" s="17" t="s">
        <v>80</v>
      </c>
    </row>
    <row r="93" spans="1:65" s="2" customFormat="1" ht="16.5" customHeight="1">
      <c r="A93" s="34"/>
      <c r="B93" s="35"/>
      <c r="C93" s="165" t="s">
        <v>139</v>
      </c>
      <c r="D93" s="165" t="s">
        <v>121</v>
      </c>
      <c r="E93" s="166" t="s">
        <v>422</v>
      </c>
      <c r="F93" s="167" t="s">
        <v>423</v>
      </c>
      <c r="G93" s="168" t="s">
        <v>186</v>
      </c>
      <c r="H93" s="169">
        <v>2</v>
      </c>
      <c r="I93" s="170"/>
      <c r="J93" s="171">
        <f>ROUND(I93*H93,2)</f>
        <v>0</v>
      </c>
      <c r="K93" s="167" t="s">
        <v>282</v>
      </c>
      <c r="L93" s="39"/>
      <c r="M93" s="172" t="s">
        <v>19</v>
      </c>
      <c r="N93" s="173" t="s">
        <v>44</v>
      </c>
      <c r="O93" s="64"/>
      <c r="P93" s="174">
        <f>O93*H93</f>
        <v>0</v>
      </c>
      <c r="Q93" s="174">
        <v>4.0999999999999999E-4</v>
      </c>
      <c r="R93" s="174">
        <f>Q93*H93</f>
        <v>8.1999999999999998E-4</v>
      </c>
      <c r="S93" s="174">
        <v>0</v>
      </c>
      <c r="T93" s="175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76" t="s">
        <v>125</v>
      </c>
      <c r="AT93" s="176" t="s">
        <v>121</v>
      </c>
      <c r="AU93" s="176" t="s">
        <v>80</v>
      </c>
      <c r="AY93" s="17" t="s">
        <v>118</v>
      </c>
      <c r="BE93" s="177">
        <f>IF(N93="základní",J93,0)</f>
        <v>0</v>
      </c>
      <c r="BF93" s="177">
        <f>IF(N93="snížená",J93,0)</f>
        <v>0</v>
      </c>
      <c r="BG93" s="177">
        <f>IF(N93="zákl. přenesená",J93,0)</f>
        <v>0</v>
      </c>
      <c r="BH93" s="177">
        <f>IF(N93="sníž. přenesená",J93,0)</f>
        <v>0</v>
      </c>
      <c r="BI93" s="177">
        <f>IF(N93="nulová",J93,0)</f>
        <v>0</v>
      </c>
      <c r="BJ93" s="17" t="s">
        <v>80</v>
      </c>
      <c r="BK93" s="177">
        <f>ROUND(I93*H93,2)</f>
        <v>0</v>
      </c>
      <c r="BL93" s="17" t="s">
        <v>125</v>
      </c>
      <c r="BM93" s="176" t="s">
        <v>424</v>
      </c>
    </row>
    <row r="94" spans="1:65" s="2" customFormat="1" ht="11.25">
      <c r="A94" s="34"/>
      <c r="B94" s="35"/>
      <c r="C94" s="36"/>
      <c r="D94" s="178" t="s">
        <v>127</v>
      </c>
      <c r="E94" s="36"/>
      <c r="F94" s="179" t="s">
        <v>425</v>
      </c>
      <c r="G94" s="36"/>
      <c r="H94" s="36"/>
      <c r="I94" s="180"/>
      <c r="J94" s="36"/>
      <c r="K94" s="36"/>
      <c r="L94" s="39"/>
      <c r="M94" s="181"/>
      <c r="N94" s="182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127</v>
      </c>
      <c r="AU94" s="17" t="s">
        <v>80</v>
      </c>
    </row>
    <row r="95" spans="1:65" s="2" customFormat="1" ht="11.25">
      <c r="A95" s="34"/>
      <c r="B95" s="35"/>
      <c r="C95" s="36"/>
      <c r="D95" s="206" t="s">
        <v>286</v>
      </c>
      <c r="E95" s="36"/>
      <c r="F95" s="207" t="s">
        <v>426</v>
      </c>
      <c r="G95" s="36"/>
      <c r="H95" s="36"/>
      <c r="I95" s="180"/>
      <c r="J95" s="36"/>
      <c r="K95" s="36"/>
      <c r="L95" s="39"/>
      <c r="M95" s="181"/>
      <c r="N95" s="182"/>
      <c r="O95" s="64"/>
      <c r="P95" s="64"/>
      <c r="Q95" s="64"/>
      <c r="R95" s="64"/>
      <c r="S95" s="64"/>
      <c r="T95" s="65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7" t="s">
        <v>286</v>
      </c>
      <c r="AU95" s="17" t="s">
        <v>80</v>
      </c>
    </row>
    <row r="96" spans="1:65" s="2" customFormat="1" ht="16.5" customHeight="1">
      <c r="A96" s="34"/>
      <c r="B96" s="35"/>
      <c r="C96" s="165" t="s">
        <v>143</v>
      </c>
      <c r="D96" s="165" t="s">
        <v>121</v>
      </c>
      <c r="E96" s="166" t="s">
        <v>427</v>
      </c>
      <c r="F96" s="167" t="s">
        <v>428</v>
      </c>
      <c r="G96" s="168" t="s">
        <v>186</v>
      </c>
      <c r="H96" s="169">
        <v>2</v>
      </c>
      <c r="I96" s="170"/>
      <c r="J96" s="171">
        <f>ROUND(I96*H96,2)</f>
        <v>0</v>
      </c>
      <c r="K96" s="167" t="s">
        <v>282</v>
      </c>
      <c r="L96" s="39"/>
      <c r="M96" s="172" t="s">
        <v>19</v>
      </c>
      <c r="N96" s="173" t="s">
        <v>44</v>
      </c>
      <c r="O96" s="64"/>
      <c r="P96" s="174">
        <f>O96*H96</f>
        <v>0</v>
      </c>
      <c r="Q96" s="174">
        <v>0</v>
      </c>
      <c r="R96" s="174">
        <f>Q96*H96</f>
        <v>0</v>
      </c>
      <c r="S96" s="174">
        <v>0</v>
      </c>
      <c r="T96" s="175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76" t="s">
        <v>125</v>
      </c>
      <c r="AT96" s="176" t="s">
        <v>121</v>
      </c>
      <c r="AU96" s="176" t="s">
        <v>80</v>
      </c>
      <c r="AY96" s="17" t="s">
        <v>118</v>
      </c>
      <c r="BE96" s="177">
        <f>IF(N96="základní",J96,0)</f>
        <v>0</v>
      </c>
      <c r="BF96" s="177">
        <f>IF(N96="snížená",J96,0)</f>
        <v>0</v>
      </c>
      <c r="BG96" s="177">
        <f>IF(N96="zákl. přenesená",J96,0)</f>
        <v>0</v>
      </c>
      <c r="BH96" s="177">
        <f>IF(N96="sníž. přenesená",J96,0)</f>
        <v>0</v>
      </c>
      <c r="BI96" s="177">
        <f>IF(N96="nulová",J96,0)</f>
        <v>0</v>
      </c>
      <c r="BJ96" s="17" t="s">
        <v>80</v>
      </c>
      <c r="BK96" s="177">
        <f>ROUND(I96*H96,2)</f>
        <v>0</v>
      </c>
      <c r="BL96" s="17" t="s">
        <v>125</v>
      </c>
      <c r="BM96" s="176" t="s">
        <v>429</v>
      </c>
    </row>
    <row r="97" spans="1:65" s="2" customFormat="1" ht="11.25">
      <c r="A97" s="34"/>
      <c r="B97" s="35"/>
      <c r="C97" s="36"/>
      <c r="D97" s="178" t="s">
        <v>127</v>
      </c>
      <c r="E97" s="36"/>
      <c r="F97" s="179" t="s">
        <v>430</v>
      </c>
      <c r="G97" s="36"/>
      <c r="H97" s="36"/>
      <c r="I97" s="180"/>
      <c r="J97" s="36"/>
      <c r="K97" s="36"/>
      <c r="L97" s="39"/>
      <c r="M97" s="181"/>
      <c r="N97" s="182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127</v>
      </c>
      <c r="AU97" s="17" t="s">
        <v>80</v>
      </c>
    </row>
    <row r="98" spans="1:65" s="2" customFormat="1" ht="11.25">
      <c r="A98" s="34"/>
      <c r="B98" s="35"/>
      <c r="C98" s="36"/>
      <c r="D98" s="206" t="s">
        <v>286</v>
      </c>
      <c r="E98" s="36"/>
      <c r="F98" s="207" t="s">
        <v>431</v>
      </c>
      <c r="G98" s="36"/>
      <c r="H98" s="36"/>
      <c r="I98" s="180"/>
      <c r="J98" s="36"/>
      <c r="K98" s="36"/>
      <c r="L98" s="39"/>
      <c r="M98" s="181"/>
      <c r="N98" s="182"/>
      <c r="O98" s="64"/>
      <c r="P98" s="64"/>
      <c r="Q98" s="64"/>
      <c r="R98" s="64"/>
      <c r="S98" s="64"/>
      <c r="T98" s="65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7" t="s">
        <v>286</v>
      </c>
      <c r="AU98" s="17" t="s">
        <v>80</v>
      </c>
    </row>
    <row r="99" spans="1:65" s="2" customFormat="1" ht="16.5" customHeight="1">
      <c r="A99" s="34"/>
      <c r="B99" s="35"/>
      <c r="C99" s="165" t="s">
        <v>148</v>
      </c>
      <c r="D99" s="165" t="s">
        <v>121</v>
      </c>
      <c r="E99" s="166" t="s">
        <v>432</v>
      </c>
      <c r="F99" s="167" t="s">
        <v>433</v>
      </c>
      <c r="G99" s="168" t="s">
        <v>434</v>
      </c>
      <c r="H99" s="169">
        <v>2E-3</v>
      </c>
      <c r="I99" s="170"/>
      <c r="J99" s="171">
        <f>ROUND(I99*H99,2)</f>
        <v>0</v>
      </c>
      <c r="K99" s="167" t="s">
        <v>282</v>
      </c>
      <c r="L99" s="39"/>
      <c r="M99" s="172" t="s">
        <v>19</v>
      </c>
      <c r="N99" s="173" t="s">
        <v>44</v>
      </c>
      <c r="O99" s="64"/>
      <c r="P99" s="174">
        <f>O99*H99</f>
        <v>0</v>
      </c>
      <c r="Q99" s="174">
        <v>0</v>
      </c>
      <c r="R99" s="174">
        <f>Q99*H99</f>
        <v>0</v>
      </c>
      <c r="S99" s="174">
        <v>0</v>
      </c>
      <c r="T99" s="175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76" t="s">
        <v>125</v>
      </c>
      <c r="AT99" s="176" t="s">
        <v>121</v>
      </c>
      <c r="AU99" s="176" t="s">
        <v>80</v>
      </c>
      <c r="AY99" s="17" t="s">
        <v>118</v>
      </c>
      <c r="BE99" s="177">
        <f>IF(N99="základní",J99,0)</f>
        <v>0</v>
      </c>
      <c r="BF99" s="177">
        <f>IF(N99="snížená",J99,0)</f>
        <v>0</v>
      </c>
      <c r="BG99" s="177">
        <f>IF(N99="zákl. přenesená",J99,0)</f>
        <v>0</v>
      </c>
      <c r="BH99" s="177">
        <f>IF(N99="sníž. přenesená",J99,0)</f>
        <v>0</v>
      </c>
      <c r="BI99" s="177">
        <f>IF(N99="nulová",J99,0)</f>
        <v>0</v>
      </c>
      <c r="BJ99" s="17" t="s">
        <v>80</v>
      </c>
      <c r="BK99" s="177">
        <f>ROUND(I99*H99,2)</f>
        <v>0</v>
      </c>
      <c r="BL99" s="17" t="s">
        <v>125</v>
      </c>
      <c r="BM99" s="176" t="s">
        <v>435</v>
      </c>
    </row>
    <row r="100" spans="1:65" s="2" customFormat="1" ht="19.5">
      <c r="A100" s="34"/>
      <c r="B100" s="35"/>
      <c r="C100" s="36"/>
      <c r="D100" s="178" t="s">
        <v>127</v>
      </c>
      <c r="E100" s="36"/>
      <c r="F100" s="179" t="s">
        <v>436</v>
      </c>
      <c r="G100" s="36"/>
      <c r="H100" s="36"/>
      <c r="I100" s="180"/>
      <c r="J100" s="36"/>
      <c r="K100" s="36"/>
      <c r="L100" s="39"/>
      <c r="M100" s="181"/>
      <c r="N100" s="182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127</v>
      </c>
      <c r="AU100" s="17" t="s">
        <v>80</v>
      </c>
    </row>
    <row r="101" spans="1:65" s="2" customFormat="1" ht="11.25">
      <c r="A101" s="34"/>
      <c r="B101" s="35"/>
      <c r="C101" s="36"/>
      <c r="D101" s="206" t="s">
        <v>286</v>
      </c>
      <c r="E101" s="36"/>
      <c r="F101" s="207" t="s">
        <v>437</v>
      </c>
      <c r="G101" s="36"/>
      <c r="H101" s="36"/>
      <c r="I101" s="180"/>
      <c r="J101" s="36"/>
      <c r="K101" s="36"/>
      <c r="L101" s="39"/>
      <c r="M101" s="181"/>
      <c r="N101" s="182"/>
      <c r="O101" s="64"/>
      <c r="P101" s="64"/>
      <c r="Q101" s="64"/>
      <c r="R101" s="64"/>
      <c r="S101" s="64"/>
      <c r="T101" s="65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7" t="s">
        <v>286</v>
      </c>
      <c r="AU101" s="17" t="s">
        <v>80</v>
      </c>
    </row>
    <row r="102" spans="1:65" s="11" customFormat="1" ht="25.9" customHeight="1">
      <c r="B102" s="151"/>
      <c r="C102" s="152"/>
      <c r="D102" s="153" t="s">
        <v>72</v>
      </c>
      <c r="E102" s="154" t="s">
        <v>438</v>
      </c>
      <c r="F102" s="154" t="s">
        <v>439</v>
      </c>
      <c r="G102" s="152"/>
      <c r="H102" s="152"/>
      <c r="I102" s="155"/>
      <c r="J102" s="156">
        <f>BK102</f>
        <v>0</v>
      </c>
      <c r="K102" s="152"/>
      <c r="L102" s="157"/>
      <c r="M102" s="158"/>
      <c r="N102" s="159"/>
      <c r="O102" s="159"/>
      <c r="P102" s="160">
        <f>SUM(P103:P118)</f>
        <v>0</v>
      </c>
      <c r="Q102" s="159"/>
      <c r="R102" s="160">
        <f>SUM(R103:R118)</f>
        <v>9.4640000000000002E-2</v>
      </c>
      <c r="S102" s="159"/>
      <c r="T102" s="161">
        <f>SUM(T103:T118)</f>
        <v>0</v>
      </c>
      <c r="AR102" s="162" t="s">
        <v>82</v>
      </c>
      <c r="AT102" s="163" t="s">
        <v>72</v>
      </c>
      <c r="AU102" s="163" t="s">
        <v>35</v>
      </c>
      <c r="AY102" s="162" t="s">
        <v>118</v>
      </c>
      <c r="BK102" s="164">
        <f>SUM(BK103:BK118)</f>
        <v>0</v>
      </c>
    </row>
    <row r="103" spans="1:65" s="2" customFormat="1" ht="16.5" customHeight="1">
      <c r="A103" s="34"/>
      <c r="B103" s="35"/>
      <c r="C103" s="165" t="s">
        <v>152</v>
      </c>
      <c r="D103" s="165" t="s">
        <v>121</v>
      </c>
      <c r="E103" s="166" t="s">
        <v>440</v>
      </c>
      <c r="F103" s="167" t="s">
        <v>441</v>
      </c>
      <c r="G103" s="168" t="s">
        <v>186</v>
      </c>
      <c r="H103" s="169">
        <v>14</v>
      </c>
      <c r="I103" s="170"/>
      <c r="J103" s="171">
        <f>ROUND(I103*H103,2)</f>
        <v>0</v>
      </c>
      <c r="K103" s="167" t="s">
        <v>19</v>
      </c>
      <c r="L103" s="39"/>
      <c r="M103" s="172" t="s">
        <v>19</v>
      </c>
      <c r="N103" s="173" t="s">
        <v>44</v>
      </c>
      <c r="O103" s="64"/>
      <c r="P103" s="174">
        <f>O103*H103</f>
        <v>0</v>
      </c>
      <c r="Q103" s="174">
        <v>5.3E-3</v>
      </c>
      <c r="R103" s="174">
        <f>Q103*H103</f>
        <v>7.4200000000000002E-2</v>
      </c>
      <c r="S103" s="174">
        <v>0</v>
      </c>
      <c r="T103" s="175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76" t="s">
        <v>125</v>
      </c>
      <c r="AT103" s="176" t="s">
        <v>121</v>
      </c>
      <c r="AU103" s="176" t="s">
        <v>80</v>
      </c>
      <c r="AY103" s="17" t="s">
        <v>118</v>
      </c>
      <c r="BE103" s="177">
        <f>IF(N103="základní",J103,0)</f>
        <v>0</v>
      </c>
      <c r="BF103" s="177">
        <f>IF(N103="snížená",J103,0)</f>
        <v>0</v>
      </c>
      <c r="BG103" s="177">
        <f>IF(N103="zákl. přenesená",J103,0)</f>
        <v>0</v>
      </c>
      <c r="BH103" s="177">
        <f>IF(N103="sníž. přenesená",J103,0)</f>
        <v>0</v>
      </c>
      <c r="BI103" s="177">
        <f>IF(N103="nulová",J103,0)</f>
        <v>0</v>
      </c>
      <c r="BJ103" s="17" t="s">
        <v>80</v>
      </c>
      <c r="BK103" s="177">
        <f>ROUND(I103*H103,2)</f>
        <v>0</v>
      </c>
      <c r="BL103" s="17" t="s">
        <v>125</v>
      </c>
      <c r="BM103" s="176" t="s">
        <v>442</v>
      </c>
    </row>
    <row r="104" spans="1:65" s="2" customFormat="1" ht="11.25">
      <c r="A104" s="34"/>
      <c r="B104" s="35"/>
      <c r="C104" s="36"/>
      <c r="D104" s="178" t="s">
        <v>127</v>
      </c>
      <c r="E104" s="36"/>
      <c r="F104" s="179" t="s">
        <v>441</v>
      </c>
      <c r="G104" s="36"/>
      <c r="H104" s="36"/>
      <c r="I104" s="180"/>
      <c r="J104" s="36"/>
      <c r="K104" s="36"/>
      <c r="L104" s="39"/>
      <c r="M104" s="181"/>
      <c r="N104" s="182"/>
      <c r="O104" s="64"/>
      <c r="P104" s="64"/>
      <c r="Q104" s="64"/>
      <c r="R104" s="64"/>
      <c r="S104" s="64"/>
      <c r="T104" s="65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T104" s="17" t="s">
        <v>127</v>
      </c>
      <c r="AU104" s="17" t="s">
        <v>80</v>
      </c>
    </row>
    <row r="105" spans="1:65" s="2" customFormat="1" ht="16.5" customHeight="1">
      <c r="A105" s="34"/>
      <c r="B105" s="35"/>
      <c r="C105" s="165" t="s">
        <v>156</v>
      </c>
      <c r="D105" s="165" t="s">
        <v>121</v>
      </c>
      <c r="E105" s="166" t="s">
        <v>443</v>
      </c>
      <c r="F105" s="167" t="s">
        <v>444</v>
      </c>
      <c r="G105" s="168" t="s">
        <v>186</v>
      </c>
      <c r="H105" s="169">
        <v>28</v>
      </c>
      <c r="I105" s="170"/>
      <c r="J105" s="171">
        <f>ROUND(I105*H105,2)</f>
        <v>0</v>
      </c>
      <c r="K105" s="167" t="s">
        <v>19</v>
      </c>
      <c r="L105" s="39"/>
      <c r="M105" s="172" t="s">
        <v>19</v>
      </c>
      <c r="N105" s="173" t="s">
        <v>44</v>
      </c>
      <c r="O105" s="64"/>
      <c r="P105" s="174">
        <f>O105*H105</f>
        <v>0</v>
      </c>
      <c r="Q105" s="174">
        <v>7.2999999999999996E-4</v>
      </c>
      <c r="R105" s="174">
        <f>Q105*H105</f>
        <v>2.044E-2</v>
      </c>
      <c r="S105" s="174">
        <v>0</v>
      </c>
      <c r="T105" s="175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76" t="s">
        <v>125</v>
      </c>
      <c r="AT105" s="176" t="s">
        <v>121</v>
      </c>
      <c r="AU105" s="176" t="s">
        <v>80</v>
      </c>
      <c r="AY105" s="17" t="s">
        <v>118</v>
      </c>
      <c r="BE105" s="177">
        <f>IF(N105="základní",J105,0)</f>
        <v>0</v>
      </c>
      <c r="BF105" s="177">
        <f>IF(N105="snížená",J105,0)</f>
        <v>0</v>
      </c>
      <c r="BG105" s="177">
        <f>IF(N105="zákl. přenesená",J105,0)</f>
        <v>0</v>
      </c>
      <c r="BH105" s="177">
        <f>IF(N105="sníž. přenesená",J105,0)</f>
        <v>0</v>
      </c>
      <c r="BI105" s="177">
        <f>IF(N105="nulová",J105,0)</f>
        <v>0</v>
      </c>
      <c r="BJ105" s="17" t="s">
        <v>80</v>
      </c>
      <c r="BK105" s="177">
        <f>ROUND(I105*H105,2)</f>
        <v>0</v>
      </c>
      <c r="BL105" s="17" t="s">
        <v>125</v>
      </c>
      <c r="BM105" s="176" t="s">
        <v>445</v>
      </c>
    </row>
    <row r="106" spans="1:65" s="2" customFormat="1" ht="11.25">
      <c r="A106" s="34"/>
      <c r="B106" s="35"/>
      <c r="C106" s="36"/>
      <c r="D106" s="178" t="s">
        <v>127</v>
      </c>
      <c r="E106" s="36"/>
      <c r="F106" s="179" t="s">
        <v>444</v>
      </c>
      <c r="G106" s="36"/>
      <c r="H106" s="36"/>
      <c r="I106" s="180"/>
      <c r="J106" s="36"/>
      <c r="K106" s="36"/>
      <c r="L106" s="39"/>
      <c r="M106" s="181"/>
      <c r="N106" s="182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127</v>
      </c>
      <c r="AU106" s="17" t="s">
        <v>80</v>
      </c>
    </row>
    <row r="107" spans="1:65" s="2" customFormat="1" ht="16.5" customHeight="1">
      <c r="A107" s="34"/>
      <c r="B107" s="35"/>
      <c r="C107" s="165" t="s">
        <v>160</v>
      </c>
      <c r="D107" s="165" t="s">
        <v>121</v>
      </c>
      <c r="E107" s="166" t="s">
        <v>446</v>
      </c>
      <c r="F107" s="167" t="s">
        <v>447</v>
      </c>
      <c r="G107" s="168" t="s">
        <v>309</v>
      </c>
      <c r="H107" s="169">
        <v>14</v>
      </c>
      <c r="I107" s="170"/>
      <c r="J107" s="171">
        <f>ROUND(I107*H107,2)</f>
        <v>0</v>
      </c>
      <c r="K107" s="167" t="s">
        <v>282</v>
      </c>
      <c r="L107" s="39"/>
      <c r="M107" s="172" t="s">
        <v>19</v>
      </c>
      <c r="N107" s="173" t="s">
        <v>44</v>
      </c>
      <c r="O107" s="64"/>
      <c r="P107" s="174">
        <f>O107*H107</f>
        <v>0</v>
      </c>
      <c r="Q107" s="174">
        <v>0</v>
      </c>
      <c r="R107" s="174">
        <f>Q107*H107</f>
        <v>0</v>
      </c>
      <c r="S107" s="174">
        <v>0</v>
      </c>
      <c r="T107" s="175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76" t="s">
        <v>125</v>
      </c>
      <c r="AT107" s="176" t="s">
        <v>121</v>
      </c>
      <c r="AU107" s="176" t="s">
        <v>80</v>
      </c>
      <c r="AY107" s="17" t="s">
        <v>118</v>
      </c>
      <c r="BE107" s="177">
        <f>IF(N107="základní",J107,0)</f>
        <v>0</v>
      </c>
      <c r="BF107" s="177">
        <f>IF(N107="snížená",J107,0)</f>
        <v>0</v>
      </c>
      <c r="BG107" s="177">
        <f>IF(N107="zákl. přenesená",J107,0)</f>
        <v>0</v>
      </c>
      <c r="BH107" s="177">
        <f>IF(N107="sníž. přenesená",J107,0)</f>
        <v>0</v>
      </c>
      <c r="BI107" s="177">
        <f>IF(N107="nulová",J107,0)</f>
        <v>0</v>
      </c>
      <c r="BJ107" s="17" t="s">
        <v>80</v>
      </c>
      <c r="BK107" s="177">
        <f>ROUND(I107*H107,2)</f>
        <v>0</v>
      </c>
      <c r="BL107" s="17" t="s">
        <v>125</v>
      </c>
      <c r="BM107" s="176" t="s">
        <v>448</v>
      </c>
    </row>
    <row r="108" spans="1:65" s="2" customFormat="1" ht="11.25">
      <c r="A108" s="34"/>
      <c r="B108" s="35"/>
      <c r="C108" s="36"/>
      <c r="D108" s="178" t="s">
        <v>127</v>
      </c>
      <c r="E108" s="36"/>
      <c r="F108" s="179" t="s">
        <v>449</v>
      </c>
      <c r="G108" s="36"/>
      <c r="H108" s="36"/>
      <c r="I108" s="180"/>
      <c r="J108" s="36"/>
      <c r="K108" s="36"/>
      <c r="L108" s="39"/>
      <c r="M108" s="181"/>
      <c r="N108" s="182"/>
      <c r="O108" s="64"/>
      <c r="P108" s="64"/>
      <c r="Q108" s="64"/>
      <c r="R108" s="64"/>
      <c r="S108" s="64"/>
      <c r="T108" s="65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7" t="s">
        <v>127</v>
      </c>
      <c r="AU108" s="17" t="s">
        <v>80</v>
      </c>
    </row>
    <row r="109" spans="1:65" s="2" customFormat="1" ht="11.25">
      <c r="A109" s="34"/>
      <c r="B109" s="35"/>
      <c r="C109" s="36"/>
      <c r="D109" s="206" t="s">
        <v>286</v>
      </c>
      <c r="E109" s="36"/>
      <c r="F109" s="207" t="s">
        <v>450</v>
      </c>
      <c r="G109" s="36"/>
      <c r="H109" s="36"/>
      <c r="I109" s="180"/>
      <c r="J109" s="36"/>
      <c r="K109" s="36"/>
      <c r="L109" s="39"/>
      <c r="M109" s="181"/>
      <c r="N109" s="182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286</v>
      </c>
      <c r="AU109" s="17" t="s">
        <v>80</v>
      </c>
    </row>
    <row r="110" spans="1:65" s="13" customFormat="1" ht="11.25">
      <c r="B110" s="208"/>
      <c r="C110" s="209"/>
      <c r="D110" s="178" t="s">
        <v>292</v>
      </c>
      <c r="E110" s="210" t="s">
        <v>19</v>
      </c>
      <c r="F110" s="211" t="s">
        <v>451</v>
      </c>
      <c r="G110" s="209"/>
      <c r="H110" s="212">
        <v>14</v>
      </c>
      <c r="I110" s="213"/>
      <c r="J110" s="209"/>
      <c r="K110" s="209"/>
      <c r="L110" s="214"/>
      <c r="M110" s="215"/>
      <c r="N110" s="216"/>
      <c r="O110" s="216"/>
      <c r="P110" s="216"/>
      <c r="Q110" s="216"/>
      <c r="R110" s="216"/>
      <c r="S110" s="216"/>
      <c r="T110" s="217"/>
      <c r="AT110" s="218" t="s">
        <v>292</v>
      </c>
      <c r="AU110" s="218" t="s">
        <v>80</v>
      </c>
      <c r="AV110" s="13" t="s">
        <v>82</v>
      </c>
      <c r="AW110" s="13" t="s">
        <v>33</v>
      </c>
      <c r="AX110" s="13" t="s">
        <v>80</v>
      </c>
      <c r="AY110" s="218" t="s">
        <v>118</v>
      </c>
    </row>
    <row r="111" spans="1:65" s="2" customFormat="1" ht="16.5" customHeight="1">
      <c r="A111" s="34"/>
      <c r="B111" s="35"/>
      <c r="C111" s="165" t="s">
        <v>164</v>
      </c>
      <c r="D111" s="165" t="s">
        <v>121</v>
      </c>
      <c r="E111" s="166" t="s">
        <v>452</v>
      </c>
      <c r="F111" s="167" t="s">
        <v>453</v>
      </c>
      <c r="G111" s="168" t="s">
        <v>186</v>
      </c>
      <c r="H111" s="169">
        <v>42</v>
      </c>
      <c r="I111" s="170"/>
      <c r="J111" s="171">
        <f>ROUND(I111*H111,2)</f>
        <v>0</v>
      </c>
      <c r="K111" s="167" t="s">
        <v>19</v>
      </c>
      <c r="L111" s="39"/>
      <c r="M111" s="172" t="s">
        <v>19</v>
      </c>
      <c r="N111" s="173" t="s">
        <v>44</v>
      </c>
      <c r="O111" s="64"/>
      <c r="P111" s="174">
        <f>O111*H111</f>
        <v>0</v>
      </c>
      <c r="Q111" s="174">
        <v>0</v>
      </c>
      <c r="R111" s="174">
        <f>Q111*H111</f>
        <v>0</v>
      </c>
      <c r="S111" s="174">
        <v>0</v>
      </c>
      <c r="T111" s="175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76" t="s">
        <v>139</v>
      </c>
      <c r="AT111" s="176" t="s">
        <v>121</v>
      </c>
      <c r="AU111" s="176" t="s">
        <v>80</v>
      </c>
      <c r="AY111" s="17" t="s">
        <v>118</v>
      </c>
      <c r="BE111" s="177">
        <f>IF(N111="základní",J111,0)</f>
        <v>0</v>
      </c>
      <c r="BF111" s="177">
        <f>IF(N111="snížená",J111,0)</f>
        <v>0</v>
      </c>
      <c r="BG111" s="177">
        <f>IF(N111="zákl. přenesená",J111,0)</f>
        <v>0</v>
      </c>
      <c r="BH111" s="177">
        <f>IF(N111="sníž. přenesená",J111,0)</f>
        <v>0</v>
      </c>
      <c r="BI111" s="177">
        <f>IF(N111="nulová",J111,0)</f>
        <v>0</v>
      </c>
      <c r="BJ111" s="17" t="s">
        <v>80</v>
      </c>
      <c r="BK111" s="177">
        <f>ROUND(I111*H111,2)</f>
        <v>0</v>
      </c>
      <c r="BL111" s="17" t="s">
        <v>139</v>
      </c>
      <c r="BM111" s="176" t="s">
        <v>454</v>
      </c>
    </row>
    <row r="112" spans="1:65" s="2" customFormat="1" ht="11.25">
      <c r="A112" s="34"/>
      <c r="B112" s="35"/>
      <c r="C112" s="36"/>
      <c r="D112" s="178" t="s">
        <v>127</v>
      </c>
      <c r="E112" s="36"/>
      <c r="F112" s="179" t="s">
        <v>453</v>
      </c>
      <c r="G112" s="36"/>
      <c r="H112" s="36"/>
      <c r="I112" s="180"/>
      <c r="J112" s="36"/>
      <c r="K112" s="36"/>
      <c r="L112" s="39"/>
      <c r="M112" s="181"/>
      <c r="N112" s="182"/>
      <c r="O112" s="64"/>
      <c r="P112" s="64"/>
      <c r="Q112" s="64"/>
      <c r="R112" s="64"/>
      <c r="S112" s="64"/>
      <c r="T112" s="65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7" t="s">
        <v>127</v>
      </c>
      <c r="AU112" s="17" t="s">
        <v>80</v>
      </c>
    </row>
    <row r="113" spans="1:65" s="2" customFormat="1" ht="16.5" customHeight="1">
      <c r="A113" s="34"/>
      <c r="B113" s="35"/>
      <c r="C113" s="165" t="s">
        <v>168</v>
      </c>
      <c r="D113" s="165" t="s">
        <v>121</v>
      </c>
      <c r="E113" s="166" t="s">
        <v>455</v>
      </c>
      <c r="F113" s="167" t="s">
        <v>456</v>
      </c>
      <c r="G113" s="168" t="s">
        <v>186</v>
      </c>
      <c r="H113" s="169">
        <v>42</v>
      </c>
      <c r="I113" s="170"/>
      <c r="J113" s="171">
        <f>ROUND(I113*H113,2)</f>
        <v>0</v>
      </c>
      <c r="K113" s="167" t="s">
        <v>282</v>
      </c>
      <c r="L113" s="39"/>
      <c r="M113" s="172" t="s">
        <v>19</v>
      </c>
      <c r="N113" s="173" t="s">
        <v>44</v>
      </c>
      <c r="O113" s="64"/>
      <c r="P113" s="174">
        <f>O113*H113</f>
        <v>0</v>
      </c>
      <c r="Q113" s="174">
        <v>0</v>
      </c>
      <c r="R113" s="174">
        <f>Q113*H113</f>
        <v>0</v>
      </c>
      <c r="S113" s="174">
        <v>0</v>
      </c>
      <c r="T113" s="175">
        <f>S113*H113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76" t="s">
        <v>125</v>
      </c>
      <c r="AT113" s="176" t="s">
        <v>121</v>
      </c>
      <c r="AU113" s="176" t="s">
        <v>80</v>
      </c>
      <c r="AY113" s="17" t="s">
        <v>118</v>
      </c>
      <c r="BE113" s="177">
        <f>IF(N113="základní",J113,0)</f>
        <v>0</v>
      </c>
      <c r="BF113" s="177">
        <f>IF(N113="snížená",J113,0)</f>
        <v>0</v>
      </c>
      <c r="BG113" s="177">
        <f>IF(N113="zákl. přenesená",J113,0)</f>
        <v>0</v>
      </c>
      <c r="BH113" s="177">
        <f>IF(N113="sníž. přenesená",J113,0)</f>
        <v>0</v>
      </c>
      <c r="BI113" s="177">
        <f>IF(N113="nulová",J113,0)</f>
        <v>0</v>
      </c>
      <c r="BJ113" s="17" t="s">
        <v>80</v>
      </c>
      <c r="BK113" s="177">
        <f>ROUND(I113*H113,2)</f>
        <v>0</v>
      </c>
      <c r="BL113" s="17" t="s">
        <v>125</v>
      </c>
      <c r="BM113" s="176" t="s">
        <v>457</v>
      </c>
    </row>
    <row r="114" spans="1:65" s="2" customFormat="1" ht="11.25">
      <c r="A114" s="34"/>
      <c r="B114" s="35"/>
      <c r="C114" s="36"/>
      <c r="D114" s="178" t="s">
        <v>127</v>
      </c>
      <c r="E114" s="36"/>
      <c r="F114" s="179" t="s">
        <v>458</v>
      </c>
      <c r="G114" s="36"/>
      <c r="H114" s="36"/>
      <c r="I114" s="180"/>
      <c r="J114" s="36"/>
      <c r="K114" s="36"/>
      <c r="L114" s="39"/>
      <c r="M114" s="181"/>
      <c r="N114" s="182"/>
      <c r="O114" s="64"/>
      <c r="P114" s="64"/>
      <c r="Q114" s="64"/>
      <c r="R114" s="64"/>
      <c r="S114" s="64"/>
      <c r="T114" s="65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7" t="s">
        <v>127</v>
      </c>
      <c r="AU114" s="17" t="s">
        <v>80</v>
      </c>
    </row>
    <row r="115" spans="1:65" s="2" customFormat="1" ht="11.25">
      <c r="A115" s="34"/>
      <c r="B115" s="35"/>
      <c r="C115" s="36"/>
      <c r="D115" s="206" t="s">
        <v>286</v>
      </c>
      <c r="E115" s="36"/>
      <c r="F115" s="207" t="s">
        <v>459</v>
      </c>
      <c r="G115" s="36"/>
      <c r="H115" s="36"/>
      <c r="I115" s="180"/>
      <c r="J115" s="36"/>
      <c r="K115" s="36"/>
      <c r="L115" s="39"/>
      <c r="M115" s="181"/>
      <c r="N115" s="182"/>
      <c r="O115" s="64"/>
      <c r="P115" s="64"/>
      <c r="Q115" s="64"/>
      <c r="R115" s="64"/>
      <c r="S115" s="64"/>
      <c r="T115" s="65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7" t="s">
        <v>286</v>
      </c>
      <c r="AU115" s="17" t="s">
        <v>80</v>
      </c>
    </row>
    <row r="116" spans="1:65" s="2" customFormat="1" ht="16.5" customHeight="1">
      <c r="A116" s="34"/>
      <c r="B116" s="35"/>
      <c r="C116" s="165" t="s">
        <v>172</v>
      </c>
      <c r="D116" s="165" t="s">
        <v>121</v>
      </c>
      <c r="E116" s="166" t="s">
        <v>460</v>
      </c>
      <c r="F116" s="167" t="s">
        <v>461</v>
      </c>
      <c r="G116" s="168" t="s">
        <v>434</v>
      </c>
      <c r="H116" s="169">
        <v>9.5000000000000001E-2</v>
      </c>
      <c r="I116" s="170"/>
      <c r="J116" s="171">
        <f>ROUND(I116*H116,2)</f>
        <v>0</v>
      </c>
      <c r="K116" s="167" t="s">
        <v>282</v>
      </c>
      <c r="L116" s="39"/>
      <c r="M116" s="172" t="s">
        <v>19</v>
      </c>
      <c r="N116" s="173" t="s">
        <v>44</v>
      </c>
      <c r="O116" s="64"/>
      <c r="P116" s="174">
        <f>O116*H116</f>
        <v>0</v>
      </c>
      <c r="Q116" s="174">
        <v>0</v>
      </c>
      <c r="R116" s="174">
        <f>Q116*H116</f>
        <v>0</v>
      </c>
      <c r="S116" s="174">
        <v>0</v>
      </c>
      <c r="T116" s="175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76" t="s">
        <v>125</v>
      </c>
      <c r="AT116" s="176" t="s">
        <v>121</v>
      </c>
      <c r="AU116" s="176" t="s">
        <v>80</v>
      </c>
      <c r="AY116" s="17" t="s">
        <v>118</v>
      </c>
      <c r="BE116" s="177">
        <f>IF(N116="základní",J116,0)</f>
        <v>0</v>
      </c>
      <c r="BF116" s="177">
        <f>IF(N116="snížená",J116,0)</f>
        <v>0</v>
      </c>
      <c r="BG116" s="177">
        <f>IF(N116="zákl. přenesená",J116,0)</f>
        <v>0</v>
      </c>
      <c r="BH116" s="177">
        <f>IF(N116="sníž. přenesená",J116,0)</f>
        <v>0</v>
      </c>
      <c r="BI116" s="177">
        <f>IF(N116="nulová",J116,0)</f>
        <v>0</v>
      </c>
      <c r="BJ116" s="17" t="s">
        <v>80</v>
      </c>
      <c r="BK116" s="177">
        <f>ROUND(I116*H116,2)</f>
        <v>0</v>
      </c>
      <c r="BL116" s="17" t="s">
        <v>125</v>
      </c>
      <c r="BM116" s="176" t="s">
        <v>462</v>
      </c>
    </row>
    <row r="117" spans="1:65" s="2" customFormat="1" ht="19.5">
      <c r="A117" s="34"/>
      <c r="B117" s="35"/>
      <c r="C117" s="36"/>
      <c r="D117" s="178" t="s">
        <v>127</v>
      </c>
      <c r="E117" s="36"/>
      <c r="F117" s="179" t="s">
        <v>463</v>
      </c>
      <c r="G117" s="36"/>
      <c r="H117" s="36"/>
      <c r="I117" s="180"/>
      <c r="J117" s="36"/>
      <c r="K117" s="36"/>
      <c r="L117" s="39"/>
      <c r="M117" s="181"/>
      <c r="N117" s="182"/>
      <c r="O117" s="64"/>
      <c r="P117" s="64"/>
      <c r="Q117" s="64"/>
      <c r="R117" s="64"/>
      <c r="S117" s="64"/>
      <c r="T117" s="65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127</v>
      </c>
      <c r="AU117" s="17" t="s">
        <v>80</v>
      </c>
    </row>
    <row r="118" spans="1:65" s="2" customFormat="1" ht="11.25">
      <c r="A118" s="34"/>
      <c r="B118" s="35"/>
      <c r="C118" s="36"/>
      <c r="D118" s="206" t="s">
        <v>286</v>
      </c>
      <c r="E118" s="36"/>
      <c r="F118" s="207" t="s">
        <v>464</v>
      </c>
      <c r="G118" s="36"/>
      <c r="H118" s="36"/>
      <c r="I118" s="180"/>
      <c r="J118" s="36"/>
      <c r="K118" s="36"/>
      <c r="L118" s="39"/>
      <c r="M118" s="181"/>
      <c r="N118" s="182"/>
      <c r="O118" s="64"/>
      <c r="P118" s="64"/>
      <c r="Q118" s="64"/>
      <c r="R118" s="64"/>
      <c r="S118" s="64"/>
      <c r="T118" s="65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286</v>
      </c>
      <c r="AU118" s="17" t="s">
        <v>80</v>
      </c>
    </row>
    <row r="119" spans="1:65" s="11" customFormat="1" ht="25.9" customHeight="1">
      <c r="B119" s="151"/>
      <c r="C119" s="152"/>
      <c r="D119" s="153" t="s">
        <v>72</v>
      </c>
      <c r="E119" s="154" t="s">
        <v>465</v>
      </c>
      <c r="F119" s="154" t="s">
        <v>466</v>
      </c>
      <c r="G119" s="152"/>
      <c r="H119" s="152"/>
      <c r="I119" s="155"/>
      <c r="J119" s="156">
        <f>BK119</f>
        <v>0</v>
      </c>
      <c r="K119" s="152"/>
      <c r="L119" s="157"/>
      <c r="M119" s="158"/>
      <c r="N119" s="159"/>
      <c r="O119" s="159"/>
      <c r="P119" s="160">
        <f>SUM(P120:P132)</f>
        <v>0</v>
      </c>
      <c r="Q119" s="159"/>
      <c r="R119" s="160">
        <f>SUM(R120:R132)</f>
        <v>7.5780000000000014E-2</v>
      </c>
      <c r="S119" s="159"/>
      <c r="T119" s="161">
        <f>SUM(T120:T132)</f>
        <v>0</v>
      </c>
      <c r="AR119" s="162" t="s">
        <v>82</v>
      </c>
      <c r="AT119" s="163" t="s">
        <v>72</v>
      </c>
      <c r="AU119" s="163" t="s">
        <v>35</v>
      </c>
      <c r="AY119" s="162" t="s">
        <v>118</v>
      </c>
      <c r="BK119" s="164">
        <f>SUM(BK120:BK132)</f>
        <v>0</v>
      </c>
    </row>
    <row r="120" spans="1:65" s="2" customFormat="1" ht="16.5" customHeight="1">
      <c r="A120" s="34"/>
      <c r="B120" s="35"/>
      <c r="C120" s="165" t="s">
        <v>176</v>
      </c>
      <c r="D120" s="165" t="s">
        <v>121</v>
      </c>
      <c r="E120" s="166" t="s">
        <v>467</v>
      </c>
      <c r="F120" s="167" t="s">
        <v>468</v>
      </c>
      <c r="G120" s="168" t="s">
        <v>469</v>
      </c>
      <c r="H120" s="169">
        <v>3</v>
      </c>
      <c r="I120" s="170"/>
      <c r="J120" s="171">
        <f>ROUND(I120*H120,2)</f>
        <v>0</v>
      </c>
      <c r="K120" s="167" t="s">
        <v>282</v>
      </c>
      <c r="L120" s="39"/>
      <c r="M120" s="172" t="s">
        <v>19</v>
      </c>
      <c r="N120" s="173" t="s">
        <v>44</v>
      </c>
      <c r="O120" s="64"/>
      <c r="P120" s="174">
        <f>O120*H120</f>
        <v>0</v>
      </c>
      <c r="Q120" s="174">
        <v>0</v>
      </c>
      <c r="R120" s="174">
        <f>Q120*H120</f>
        <v>0</v>
      </c>
      <c r="S120" s="174">
        <v>0</v>
      </c>
      <c r="T120" s="175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76" t="s">
        <v>125</v>
      </c>
      <c r="AT120" s="176" t="s">
        <v>121</v>
      </c>
      <c r="AU120" s="176" t="s">
        <v>80</v>
      </c>
      <c r="AY120" s="17" t="s">
        <v>118</v>
      </c>
      <c r="BE120" s="177">
        <f>IF(N120="základní",J120,0)</f>
        <v>0</v>
      </c>
      <c r="BF120" s="177">
        <f>IF(N120="snížená",J120,0)</f>
        <v>0</v>
      </c>
      <c r="BG120" s="177">
        <f>IF(N120="zákl. přenesená",J120,0)</f>
        <v>0</v>
      </c>
      <c r="BH120" s="177">
        <f>IF(N120="sníž. přenesená",J120,0)</f>
        <v>0</v>
      </c>
      <c r="BI120" s="177">
        <f>IF(N120="nulová",J120,0)</f>
        <v>0</v>
      </c>
      <c r="BJ120" s="17" t="s">
        <v>80</v>
      </c>
      <c r="BK120" s="177">
        <f>ROUND(I120*H120,2)</f>
        <v>0</v>
      </c>
      <c r="BL120" s="17" t="s">
        <v>125</v>
      </c>
      <c r="BM120" s="176" t="s">
        <v>470</v>
      </c>
    </row>
    <row r="121" spans="1:65" s="2" customFormat="1" ht="11.25">
      <c r="A121" s="34"/>
      <c r="B121" s="35"/>
      <c r="C121" s="36"/>
      <c r="D121" s="178" t="s">
        <v>127</v>
      </c>
      <c r="E121" s="36"/>
      <c r="F121" s="179" t="s">
        <v>471</v>
      </c>
      <c r="G121" s="36"/>
      <c r="H121" s="36"/>
      <c r="I121" s="180"/>
      <c r="J121" s="36"/>
      <c r="K121" s="36"/>
      <c r="L121" s="39"/>
      <c r="M121" s="181"/>
      <c r="N121" s="182"/>
      <c r="O121" s="64"/>
      <c r="P121" s="64"/>
      <c r="Q121" s="64"/>
      <c r="R121" s="64"/>
      <c r="S121" s="64"/>
      <c r="T121" s="65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127</v>
      </c>
      <c r="AU121" s="17" t="s">
        <v>80</v>
      </c>
    </row>
    <row r="122" spans="1:65" s="2" customFormat="1" ht="11.25">
      <c r="A122" s="34"/>
      <c r="B122" s="35"/>
      <c r="C122" s="36"/>
      <c r="D122" s="206" t="s">
        <v>286</v>
      </c>
      <c r="E122" s="36"/>
      <c r="F122" s="207" t="s">
        <v>472</v>
      </c>
      <c r="G122" s="36"/>
      <c r="H122" s="36"/>
      <c r="I122" s="180"/>
      <c r="J122" s="36"/>
      <c r="K122" s="36"/>
      <c r="L122" s="39"/>
      <c r="M122" s="181"/>
      <c r="N122" s="182"/>
      <c r="O122" s="64"/>
      <c r="P122" s="64"/>
      <c r="Q122" s="64"/>
      <c r="R122" s="64"/>
      <c r="S122" s="64"/>
      <c r="T122" s="65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286</v>
      </c>
      <c r="AU122" s="17" t="s">
        <v>80</v>
      </c>
    </row>
    <row r="123" spans="1:65" s="2" customFormat="1" ht="16.5" customHeight="1">
      <c r="A123" s="34"/>
      <c r="B123" s="35"/>
      <c r="C123" s="165" t="s">
        <v>180</v>
      </c>
      <c r="D123" s="165" t="s">
        <v>121</v>
      </c>
      <c r="E123" s="166" t="s">
        <v>473</v>
      </c>
      <c r="F123" s="167" t="s">
        <v>474</v>
      </c>
      <c r="G123" s="168" t="s">
        <v>309</v>
      </c>
      <c r="H123" s="169">
        <v>3</v>
      </c>
      <c r="I123" s="170"/>
      <c r="J123" s="171">
        <f>ROUND(I123*H123,2)</f>
        <v>0</v>
      </c>
      <c r="K123" s="167" t="s">
        <v>19</v>
      </c>
      <c r="L123" s="39"/>
      <c r="M123" s="172" t="s">
        <v>19</v>
      </c>
      <c r="N123" s="173" t="s">
        <v>44</v>
      </c>
      <c r="O123" s="64"/>
      <c r="P123" s="174">
        <f>O123*H123</f>
        <v>0</v>
      </c>
      <c r="Q123" s="174">
        <v>2.5000000000000001E-2</v>
      </c>
      <c r="R123" s="174">
        <f>Q123*H123</f>
        <v>7.5000000000000011E-2</v>
      </c>
      <c r="S123" s="174">
        <v>0</v>
      </c>
      <c r="T123" s="175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76" t="s">
        <v>125</v>
      </c>
      <c r="AT123" s="176" t="s">
        <v>121</v>
      </c>
      <c r="AU123" s="176" t="s">
        <v>80</v>
      </c>
      <c r="AY123" s="17" t="s">
        <v>118</v>
      </c>
      <c r="BE123" s="177">
        <f>IF(N123="základní",J123,0)</f>
        <v>0</v>
      </c>
      <c r="BF123" s="177">
        <f>IF(N123="snížená",J123,0)</f>
        <v>0</v>
      </c>
      <c r="BG123" s="177">
        <f>IF(N123="zákl. přenesená",J123,0)</f>
        <v>0</v>
      </c>
      <c r="BH123" s="177">
        <f>IF(N123="sníž. přenesená",J123,0)</f>
        <v>0</v>
      </c>
      <c r="BI123" s="177">
        <f>IF(N123="nulová",J123,0)</f>
        <v>0</v>
      </c>
      <c r="BJ123" s="17" t="s">
        <v>80</v>
      </c>
      <c r="BK123" s="177">
        <f>ROUND(I123*H123,2)</f>
        <v>0</v>
      </c>
      <c r="BL123" s="17" t="s">
        <v>125</v>
      </c>
      <c r="BM123" s="176" t="s">
        <v>475</v>
      </c>
    </row>
    <row r="124" spans="1:65" s="2" customFormat="1" ht="11.25">
      <c r="A124" s="34"/>
      <c r="B124" s="35"/>
      <c r="C124" s="36"/>
      <c r="D124" s="178" t="s">
        <v>127</v>
      </c>
      <c r="E124" s="36"/>
      <c r="F124" s="179" t="s">
        <v>474</v>
      </c>
      <c r="G124" s="36"/>
      <c r="H124" s="36"/>
      <c r="I124" s="180"/>
      <c r="J124" s="36"/>
      <c r="K124" s="36"/>
      <c r="L124" s="39"/>
      <c r="M124" s="181"/>
      <c r="N124" s="182"/>
      <c r="O124" s="64"/>
      <c r="P124" s="64"/>
      <c r="Q124" s="64"/>
      <c r="R124" s="64"/>
      <c r="S124" s="64"/>
      <c r="T124" s="65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127</v>
      </c>
      <c r="AU124" s="17" t="s">
        <v>80</v>
      </c>
    </row>
    <row r="125" spans="1:65" s="2" customFormat="1" ht="16.5" customHeight="1">
      <c r="A125" s="34"/>
      <c r="B125" s="35"/>
      <c r="C125" s="165" t="s">
        <v>8</v>
      </c>
      <c r="D125" s="165" t="s">
        <v>121</v>
      </c>
      <c r="E125" s="166" t="s">
        <v>476</v>
      </c>
      <c r="F125" s="167" t="s">
        <v>477</v>
      </c>
      <c r="G125" s="168" t="s">
        <v>309</v>
      </c>
      <c r="H125" s="169">
        <v>3</v>
      </c>
      <c r="I125" s="170"/>
      <c r="J125" s="171">
        <f>ROUND(I125*H125,2)</f>
        <v>0</v>
      </c>
      <c r="K125" s="167" t="s">
        <v>282</v>
      </c>
      <c r="L125" s="39"/>
      <c r="M125" s="172" t="s">
        <v>19</v>
      </c>
      <c r="N125" s="173" t="s">
        <v>44</v>
      </c>
      <c r="O125" s="64"/>
      <c r="P125" s="174">
        <f>O125*H125</f>
        <v>0</v>
      </c>
      <c r="Q125" s="174">
        <v>6.0000000000000002E-5</v>
      </c>
      <c r="R125" s="174">
        <f>Q125*H125</f>
        <v>1.8000000000000001E-4</v>
      </c>
      <c r="S125" s="174">
        <v>0</v>
      </c>
      <c r="T125" s="175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76" t="s">
        <v>125</v>
      </c>
      <c r="AT125" s="176" t="s">
        <v>121</v>
      </c>
      <c r="AU125" s="176" t="s">
        <v>80</v>
      </c>
      <c r="AY125" s="17" t="s">
        <v>118</v>
      </c>
      <c r="BE125" s="177">
        <f>IF(N125="základní",J125,0)</f>
        <v>0</v>
      </c>
      <c r="BF125" s="177">
        <f>IF(N125="snížená",J125,0)</f>
        <v>0</v>
      </c>
      <c r="BG125" s="177">
        <f>IF(N125="zákl. přenesená",J125,0)</f>
        <v>0</v>
      </c>
      <c r="BH125" s="177">
        <f>IF(N125="sníž. přenesená",J125,0)</f>
        <v>0</v>
      </c>
      <c r="BI125" s="177">
        <f>IF(N125="nulová",J125,0)</f>
        <v>0</v>
      </c>
      <c r="BJ125" s="17" t="s">
        <v>80</v>
      </c>
      <c r="BK125" s="177">
        <f>ROUND(I125*H125,2)</f>
        <v>0</v>
      </c>
      <c r="BL125" s="17" t="s">
        <v>125</v>
      </c>
      <c r="BM125" s="176" t="s">
        <v>478</v>
      </c>
    </row>
    <row r="126" spans="1:65" s="2" customFormat="1" ht="11.25">
      <c r="A126" s="34"/>
      <c r="B126" s="35"/>
      <c r="C126" s="36"/>
      <c r="D126" s="178" t="s">
        <v>127</v>
      </c>
      <c r="E126" s="36"/>
      <c r="F126" s="179" t="s">
        <v>479</v>
      </c>
      <c r="G126" s="36"/>
      <c r="H126" s="36"/>
      <c r="I126" s="180"/>
      <c r="J126" s="36"/>
      <c r="K126" s="36"/>
      <c r="L126" s="39"/>
      <c r="M126" s="181"/>
      <c r="N126" s="182"/>
      <c r="O126" s="64"/>
      <c r="P126" s="64"/>
      <c r="Q126" s="64"/>
      <c r="R126" s="64"/>
      <c r="S126" s="64"/>
      <c r="T126" s="65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127</v>
      </c>
      <c r="AU126" s="17" t="s">
        <v>80</v>
      </c>
    </row>
    <row r="127" spans="1:65" s="2" customFormat="1" ht="11.25">
      <c r="A127" s="34"/>
      <c r="B127" s="35"/>
      <c r="C127" s="36"/>
      <c r="D127" s="206" t="s">
        <v>286</v>
      </c>
      <c r="E127" s="36"/>
      <c r="F127" s="207" t="s">
        <v>480</v>
      </c>
      <c r="G127" s="36"/>
      <c r="H127" s="36"/>
      <c r="I127" s="180"/>
      <c r="J127" s="36"/>
      <c r="K127" s="36"/>
      <c r="L127" s="39"/>
      <c r="M127" s="181"/>
      <c r="N127" s="182"/>
      <c r="O127" s="64"/>
      <c r="P127" s="64"/>
      <c r="Q127" s="64"/>
      <c r="R127" s="64"/>
      <c r="S127" s="64"/>
      <c r="T127" s="65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286</v>
      </c>
      <c r="AU127" s="17" t="s">
        <v>80</v>
      </c>
    </row>
    <row r="128" spans="1:65" s="2" customFormat="1" ht="16.5" customHeight="1">
      <c r="A128" s="34"/>
      <c r="B128" s="35"/>
      <c r="C128" s="183" t="s">
        <v>125</v>
      </c>
      <c r="D128" s="183" t="s">
        <v>128</v>
      </c>
      <c r="E128" s="184" t="s">
        <v>481</v>
      </c>
      <c r="F128" s="185" t="s">
        <v>482</v>
      </c>
      <c r="G128" s="186" t="s">
        <v>309</v>
      </c>
      <c r="H128" s="187">
        <v>3</v>
      </c>
      <c r="I128" s="188"/>
      <c r="J128" s="189">
        <f>ROUND(I128*H128,2)</f>
        <v>0</v>
      </c>
      <c r="K128" s="185" t="s">
        <v>19</v>
      </c>
      <c r="L128" s="190"/>
      <c r="M128" s="191" t="s">
        <v>19</v>
      </c>
      <c r="N128" s="192" t="s">
        <v>44</v>
      </c>
      <c r="O128" s="64"/>
      <c r="P128" s="174">
        <f>O128*H128</f>
        <v>0</v>
      </c>
      <c r="Q128" s="174">
        <v>2.0000000000000001E-4</v>
      </c>
      <c r="R128" s="174">
        <f>Q128*H128</f>
        <v>6.0000000000000006E-4</v>
      </c>
      <c r="S128" s="174">
        <v>0</v>
      </c>
      <c r="T128" s="175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76" t="s">
        <v>131</v>
      </c>
      <c r="AT128" s="176" t="s">
        <v>128</v>
      </c>
      <c r="AU128" s="176" t="s">
        <v>80</v>
      </c>
      <c r="AY128" s="17" t="s">
        <v>118</v>
      </c>
      <c r="BE128" s="177">
        <f>IF(N128="základní",J128,0)</f>
        <v>0</v>
      </c>
      <c r="BF128" s="177">
        <f>IF(N128="snížená",J128,0)</f>
        <v>0</v>
      </c>
      <c r="BG128" s="177">
        <f>IF(N128="zákl. přenesená",J128,0)</f>
        <v>0</v>
      </c>
      <c r="BH128" s="177">
        <f>IF(N128="sníž. přenesená",J128,0)</f>
        <v>0</v>
      </c>
      <c r="BI128" s="177">
        <f>IF(N128="nulová",J128,0)</f>
        <v>0</v>
      </c>
      <c r="BJ128" s="17" t="s">
        <v>80</v>
      </c>
      <c r="BK128" s="177">
        <f>ROUND(I128*H128,2)</f>
        <v>0</v>
      </c>
      <c r="BL128" s="17" t="s">
        <v>125</v>
      </c>
      <c r="BM128" s="176" t="s">
        <v>483</v>
      </c>
    </row>
    <row r="129" spans="1:65" s="2" customFormat="1" ht="11.25">
      <c r="A129" s="34"/>
      <c r="B129" s="35"/>
      <c r="C129" s="36"/>
      <c r="D129" s="178" t="s">
        <v>127</v>
      </c>
      <c r="E129" s="36"/>
      <c r="F129" s="179" t="s">
        <v>482</v>
      </c>
      <c r="G129" s="36"/>
      <c r="H129" s="36"/>
      <c r="I129" s="180"/>
      <c r="J129" s="36"/>
      <c r="K129" s="36"/>
      <c r="L129" s="39"/>
      <c r="M129" s="181"/>
      <c r="N129" s="182"/>
      <c r="O129" s="64"/>
      <c r="P129" s="64"/>
      <c r="Q129" s="64"/>
      <c r="R129" s="64"/>
      <c r="S129" s="64"/>
      <c r="T129" s="65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127</v>
      </c>
      <c r="AU129" s="17" t="s">
        <v>80</v>
      </c>
    </row>
    <row r="130" spans="1:65" s="2" customFormat="1" ht="16.5" customHeight="1">
      <c r="A130" s="34"/>
      <c r="B130" s="35"/>
      <c r="C130" s="165" t="s">
        <v>191</v>
      </c>
      <c r="D130" s="165" t="s">
        <v>121</v>
      </c>
      <c r="E130" s="166" t="s">
        <v>484</v>
      </c>
      <c r="F130" s="167" t="s">
        <v>485</v>
      </c>
      <c r="G130" s="168" t="s">
        <v>434</v>
      </c>
      <c r="H130" s="169">
        <v>7.5999999999999998E-2</v>
      </c>
      <c r="I130" s="170"/>
      <c r="J130" s="171">
        <f>ROUND(I130*H130,2)</f>
        <v>0</v>
      </c>
      <c r="K130" s="167" t="s">
        <v>282</v>
      </c>
      <c r="L130" s="39"/>
      <c r="M130" s="172" t="s">
        <v>19</v>
      </c>
      <c r="N130" s="173" t="s">
        <v>44</v>
      </c>
      <c r="O130" s="64"/>
      <c r="P130" s="174">
        <f>O130*H130</f>
        <v>0</v>
      </c>
      <c r="Q130" s="174">
        <v>0</v>
      </c>
      <c r="R130" s="174">
        <f>Q130*H130</f>
        <v>0</v>
      </c>
      <c r="S130" s="174">
        <v>0</v>
      </c>
      <c r="T130" s="175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76" t="s">
        <v>125</v>
      </c>
      <c r="AT130" s="176" t="s">
        <v>121</v>
      </c>
      <c r="AU130" s="176" t="s">
        <v>80</v>
      </c>
      <c r="AY130" s="17" t="s">
        <v>118</v>
      </c>
      <c r="BE130" s="177">
        <f>IF(N130="základní",J130,0)</f>
        <v>0</v>
      </c>
      <c r="BF130" s="177">
        <f>IF(N130="snížená",J130,0)</f>
        <v>0</v>
      </c>
      <c r="BG130" s="177">
        <f>IF(N130="zákl. přenesená",J130,0)</f>
        <v>0</v>
      </c>
      <c r="BH130" s="177">
        <f>IF(N130="sníž. přenesená",J130,0)</f>
        <v>0</v>
      </c>
      <c r="BI130" s="177">
        <f>IF(N130="nulová",J130,0)</f>
        <v>0</v>
      </c>
      <c r="BJ130" s="17" t="s">
        <v>80</v>
      </c>
      <c r="BK130" s="177">
        <f>ROUND(I130*H130,2)</f>
        <v>0</v>
      </c>
      <c r="BL130" s="17" t="s">
        <v>125</v>
      </c>
      <c r="BM130" s="176" t="s">
        <v>486</v>
      </c>
    </row>
    <row r="131" spans="1:65" s="2" customFormat="1" ht="19.5">
      <c r="A131" s="34"/>
      <c r="B131" s="35"/>
      <c r="C131" s="36"/>
      <c r="D131" s="178" t="s">
        <v>127</v>
      </c>
      <c r="E131" s="36"/>
      <c r="F131" s="179" t="s">
        <v>487</v>
      </c>
      <c r="G131" s="36"/>
      <c r="H131" s="36"/>
      <c r="I131" s="180"/>
      <c r="J131" s="36"/>
      <c r="K131" s="36"/>
      <c r="L131" s="39"/>
      <c r="M131" s="181"/>
      <c r="N131" s="182"/>
      <c r="O131" s="64"/>
      <c r="P131" s="64"/>
      <c r="Q131" s="64"/>
      <c r="R131" s="64"/>
      <c r="S131" s="64"/>
      <c r="T131" s="65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127</v>
      </c>
      <c r="AU131" s="17" t="s">
        <v>80</v>
      </c>
    </row>
    <row r="132" spans="1:65" s="2" customFormat="1" ht="11.25">
      <c r="A132" s="34"/>
      <c r="B132" s="35"/>
      <c r="C132" s="36"/>
      <c r="D132" s="206" t="s">
        <v>286</v>
      </c>
      <c r="E132" s="36"/>
      <c r="F132" s="207" t="s">
        <v>488</v>
      </c>
      <c r="G132" s="36"/>
      <c r="H132" s="36"/>
      <c r="I132" s="180"/>
      <c r="J132" s="36"/>
      <c r="K132" s="36"/>
      <c r="L132" s="39"/>
      <c r="M132" s="194"/>
      <c r="N132" s="195"/>
      <c r="O132" s="196"/>
      <c r="P132" s="196"/>
      <c r="Q132" s="196"/>
      <c r="R132" s="196"/>
      <c r="S132" s="196"/>
      <c r="T132" s="197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286</v>
      </c>
      <c r="AU132" s="17" t="s">
        <v>80</v>
      </c>
    </row>
    <row r="133" spans="1:65" s="2" customFormat="1" ht="6.95" customHeight="1">
      <c r="A133" s="34"/>
      <c r="B133" s="47"/>
      <c r="C133" s="48"/>
      <c r="D133" s="48"/>
      <c r="E133" s="48"/>
      <c r="F133" s="48"/>
      <c r="G133" s="48"/>
      <c r="H133" s="48"/>
      <c r="I133" s="48"/>
      <c r="J133" s="48"/>
      <c r="K133" s="48"/>
      <c r="L133" s="39"/>
      <c r="M133" s="34"/>
      <c r="O133" s="34"/>
      <c r="P133" s="34"/>
      <c r="Q133" s="34"/>
      <c r="R133" s="34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</row>
  </sheetData>
  <sheetProtection password="CC35" sheet="1" objects="1" scenarios="1" formatColumns="0" formatRows="0" autoFilter="0"/>
  <autoFilter ref="C82:K132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hyperlinks>
    <hyperlink ref="F92" r:id="rId1"/>
    <hyperlink ref="F95" r:id="rId2"/>
    <hyperlink ref="F98" r:id="rId3"/>
    <hyperlink ref="F101" r:id="rId4"/>
    <hyperlink ref="F109" r:id="rId5"/>
    <hyperlink ref="F115" r:id="rId6"/>
    <hyperlink ref="F118" r:id="rId7"/>
    <hyperlink ref="F122" r:id="rId8"/>
    <hyperlink ref="F127" r:id="rId9"/>
    <hyperlink ref="F132" r:id="rId10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5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0"/>
      <c r="M2" s="350"/>
      <c r="N2" s="350"/>
      <c r="O2" s="350"/>
      <c r="P2" s="350"/>
      <c r="Q2" s="350"/>
      <c r="R2" s="350"/>
      <c r="S2" s="350"/>
      <c r="T2" s="350"/>
      <c r="U2" s="350"/>
      <c r="V2" s="350"/>
      <c r="AT2" s="17" t="s">
        <v>91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82</v>
      </c>
    </row>
    <row r="4" spans="1:46" s="1" customFormat="1" ht="24.95" customHeight="1">
      <c r="B4" s="20"/>
      <c r="D4" s="103" t="s">
        <v>92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51" t="str">
        <f>'Rekapitulace stavby'!K6</f>
        <v>Vybudování klimatizace - admiministrativní budova SPÚ Chomutov, Jiráskova 2528, Chomutov</v>
      </c>
      <c r="F7" s="352"/>
      <c r="G7" s="352"/>
      <c r="H7" s="352"/>
      <c r="L7" s="20"/>
    </row>
    <row r="8" spans="1:46" s="2" customFormat="1" ht="12" customHeight="1">
      <c r="A8" s="34"/>
      <c r="B8" s="39"/>
      <c r="C8" s="34"/>
      <c r="D8" s="105" t="s">
        <v>93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53" t="s">
        <v>489</v>
      </c>
      <c r="F9" s="354"/>
      <c r="G9" s="354"/>
      <c r="H9" s="354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stavby'!AN8</f>
        <v>30. 10. 2023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19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27</v>
      </c>
      <c r="F15" s="34"/>
      <c r="G15" s="34"/>
      <c r="H15" s="34"/>
      <c r="I15" s="105" t="s">
        <v>28</v>
      </c>
      <c r="J15" s="107" t="s">
        <v>19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29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55" t="str">
        <f>'Rekapitulace stavby'!E14</f>
        <v>Vyplň údaj</v>
      </c>
      <c r="F18" s="356"/>
      <c r="G18" s="356"/>
      <c r="H18" s="356"/>
      <c r="I18" s="105" t="s">
        <v>28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31</v>
      </c>
      <c r="E20" s="34"/>
      <c r="F20" s="34"/>
      <c r="G20" s="34"/>
      <c r="H20" s="34"/>
      <c r="I20" s="105" t="s">
        <v>26</v>
      </c>
      <c r="J20" s="107" t="s">
        <v>19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">
        <v>32</v>
      </c>
      <c r="F21" s="34"/>
      <c r="G21" s="34"/>
      <c r="H21" s="34"/>
      <c r="I21" s="105" t="s">
        <v>28</v>
      </c>
      <c r="J21" s="107" t="s">
        <v>19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34</v>
      </c>
      <c r="E23" s="34"/>
      <c r="F23" s="34"/>
      <c r="G23" s="34"/>
      <c r="H23" s="34"/>
      <c r="I23" s="105" t="s">
        <v>26</v>
      </c>
      <c r="J23" s="107" t="str">
        <f>IF('Rekapitulace stavby'!AN19="","",'Rekapitulace stavby'!AN19)</f>
        <v/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tr">
        <f>IF('Rekapitulace stavby'!E20="","",'Rekapitulace stavby'!E20)</f>
        <v xml:space="preserve"> </v>
      </c>
      <c r="F24" s="34"/>
      <c r="G24" s="34"/>
      <c r="H24" s="34"/>
      <c r="I24" s="105" t="s">
        <v>28</v>
      </c>
      <c r="J24" s="107" t="str">
        <f>IF('Rekapitulace stavby'!AN20="","",'Rekapitulace stavby'!AN20)</f>
        <v/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37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47.25" customHeight="1">
      <c r="A27" s="109"/>
      <c r="B27" s="110"/>
      <c r="C27" s="109"/>
      <c r="D27" s="109"/>
      <c r="E27" s="357" t="s">
        <v>38</v>
      </c>
      <c r="F27" s="357"/>
      <c r="G27" s="357"/>
      <c r="H27" s="357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39</v>
      </c>
      <c r="E30" s="34"/>
      <c r="F30" s="34"/>
      <c r="G30" s="34"/>
      <c r="H30" s="34"/>
      <c r="I30" s="34"/>
      <c r="J30" s="114">
        <f>ROUNDUP(J93,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41</v>
      </c>
      <c r="G32" s="34"/>
      <c r="H32" s="34"/>
      <c r="I32" s="115" t="s">
        <v>40</v>
      </c>
      <c r="J32" s="115" t="s">
        <v>42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43</v>
      </c>
      <c r="E33" s="105" t="s">
        <v>44</v>
      </c>
      <c r="F33" s="117">
        <f>ROUNDUP((SUM(BE93:BE251)),  2)</f>
        <v>0</v>
      </c>
      <c r="G33" s="34"/>
      <c r="H33" s="34"/>
      <c r="I33" s="118">
        <v>0.21</v>
      </c>
      <c r="J33" s="117">
        <f>ROUNDUP(((SUM(BE93:BE251))*I33),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45</v>
      </c>
      <c r="F34" s="117">
        <f>ROUNDUP((SUM(BF93:BF251)),  2)</f>
        <v>0</v>
      </c>
      <c r="G34" s="34"/>
      <c r="H34" s="34"/>
      <c r="I34" s="118">
        <v>0.15</v>
      </c>
      <c r="J34" s="117">
        <f>ROUNDUP(((SUM(BF93:BF251))*I34),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46</v>
      </c>
      <c r="F35" s="117">
        <f>ROUNDUP((SUM(BG93:BG251)),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47</v>
      </c>
      <c r="F36" s="117">
        <f>ROUNDUP((SUM(BH93:BH251)),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48</v>
      </c>
      <c r="F37" s="117">
        <f>ROUNDUP((SUM(BI93:BI251)),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49</v>
      </c>
      <c r="E39" s="121"/>
      <c r="F39" s="121"/>
      <c r="G39" s="122" t="s">
        <v>50</v>
      </c>
      <c r="H39" s="123" t="s">
        <v>51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96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58" t="str">
        <f>E7</f>
        <v>Vybudování klimatizace - admiministrativní budova SPÚ Chomutov, Jiráskova 2528, Chomutov</v>
      </c>
      <c r="F48" s="359"/>
      <c r="G48" s="359"/>
      <c r="H48" s="359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93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11" t="str">
        <f>E9</f>
        <v>04 - Stavební konstrukce a práce</v>
      </c>
      <c r="F50" s="360"/>
      <c r="G50" s="360"/>
      <c r="H50" s="360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>Chomutov</v>
      </c>
      <c r="G52" s="36"/>
      <c r="H52" s="36"/>
      <c r="I52" s="29" t="s">
        <v>23</v>
      </c>
      <c r="J52" s="59" t="str">
        <f>IF(J12="","",J12)</f>
        <v>30. 10. 2023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25</v>
      </c>
      <c r="D54" s="36"/>
      <c r="E54" s="36"/>
      <c r="F54" s="27" t="str">
        <f>E15</f>
        <v>Česká republika – Státní pozemkový úřad</v>
      </c>
      <c r="G54" s="36"/>
      <c r="H54" s="36"/>
      <c r="I54" s="29" t="s">
        <v>31</v>
      </c>
      <c r="J54" s="32" t="str">
        <f>E21</f>
        <v>Petr Vachulka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29" t="s">
        <v>34</v>
      </c>
      <c r="J55" s="32" t="str">
        <f>E24</f>
        <v xml:space="preserve"> 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97</v>
      </c>
      <c r="D57" s="131"/>
      <c r="E57" s="131"/>
      <c r="F57" s="131"/>
      <c r="G57" s="131"/>
      <c r="H57" s="131"/>
      <c r="I57" s="131"/>
      <c r="J57" s="132" t="s">
        <v>98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71</v>
      </c>
      <c r="D59" s="36"/>
      <c r="E59" s="36"/>
      <c r="F59" s="36"/>
      <c r="G59" s="36"/>
      <c r="H59" s="36"/>
      <c r="I59" s="36"/>
      <c r="J59" s="77">
        <f>J93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99</v>
      </c>
    </row>
    <row r="60" spans="1:47" s="9" customFormat="1" ht="24.95" customHeight="1">
      <c r="B60" s="134"/>
      <c r="C60" s="135"/>
      <c r="D60" s="136" t="s">
        <v>490</v>
      </c>
      <c r="E60" s="137"/>
      <c r="F60" s="137"/>
      <c r="G60" s="137"/>
      <c r="H60" s="137"/>
      <c r="I60" s="137"/>
      <c r="J60" s="138">
        <f>J94</f>
        <v>0</v>
      </c>
      <c r="K60" s="135"/>
      <c r="L60" s="139"/>
    </row>
    <row r="61" spans="1:47" s="12" customFormat="1" ht="19.899999999999999" customHeight="1">
      <c r="B61" s="198"/>
      <c r="C61" s="199"/>
      <c r="D61" s="200" t="s">
        <v>491</v>
      </c>
      <c r="E61" s="201"/>
      <c r="F61" s="201"/>
      <c r="G61" s="201"/>
      <c r="H61" s="201"/>
      <c r="I61" s="201"/>
      <c r="J61" s="202">
        <f>J95</f>
        <v>0</v>
      </c>
      <c r="K61" s="199"/>
      <c r="L61" s="203"/>
    </row>
    <row r="62" spans="1:47" s="12" customFormat="1" ht="19.899999999999999" customHeight="1">
      <c r="B62" s="198"/>
      <c r="C62" s="199"/>
      <c r="D62" s="200" t="s">
        <v>492</v>
      </c>
      <c r="E62" s="201"/>
      <c r="F62" s="201"/>
      <c r="G62" s="201"/>
      <c r="H62" s="201"/>
      <c r="I62" s="201"/>
      <c r="J62" s="202">
        <f>J100</f>
        <v>0</v>
      </c>
      <c r="K62" s="199"/>
      <c r="L62" s="203"/>
    </row>
    <row r="63" spans="1:47" s="12" customFormat="1" ht="19.899999999999999" customHeight="1">
      <c r="B63" s="198"/>
      <c r="C63" s="199"/>
      <c r="D63" s="200" t="s">
        <v>493</v>
      </c>
      <c r="E63" s="201"/>
      <c r="F63" s="201"/>
      <c r="G63" s="201"/>
      <c r="H63" s="201"/>
      <c r="I63" s="201"/>
      <c r="J63" s="202">
        <f>J117</f>
        <v>0</v>
      </c>
      <c r="K63" s="199"/>
      <c r="L63" s="203"/>
    </row>
    <row r="64" spans="1:47" s="12" customFormat="1" ht="19.899999999999999" customHeight="1">
      <c r="B64" s="198"/>
      <c r="C64" s="199"/>
      <c r="D64" s="200" t="s">
        <v>494</v>
      </c>
      <c r="E64" s="201"/>
      <c r="F64" s="201"/>
      <c r="G64" s="201"/>
      <c r="H64" s="201"/>
      <c r="I64" s="201"/>
      <c r="J64" s="202">
        <f>J122</f>
        <v>0</v>
      </c>
      <c r="K64" s="199"/>
      <c r="L64" s="203"/>
    </row>
    <row r="65" spans="1:31" s="12" customFormat="1" ht="19.899999999999999" customHeight="1">
      <c r="B65" s="198"/>
      <c r="C65" s="199"/>
      <c r="D65" s="200" t="s">
        <v>495</v>
      </c>
      <c r="E65" s="201"/>
      <c r="F65" s="201"/>
      <c r="G65" s="201"/>
      <c r="H65" s="201"/>
      <c r="I65" s="201"/>
      <c r="J65" s="202">
        <f>J145</f>
        <v>0</v>
      </c>
      <c r="K65" s="199"/>
      <c r="L65" s="203"/>
    </row>
    <row r="66" spans="1:31" s="12" customFormat="1" ht="19.899999999999999" customHeight="1">
      <c r="B66" s="198"/>
      <c r="C66" s="199"/>
      <c r="D66" s="200" t="s">
        <v>496</v>
      </c>
      <c r="E66" s="201"/>
      <c r="F66" s="201"/>
      <c r="G66" s="201"/>
      <c r="H66" s="201"/>
      <c r="I66" s="201"/>
      <c r="J66" s="202">
        <f>J157</f>
        <v>0</v>
      </c>
      <c r="K66" s="199"/>
      <c r="L66" s="203"/>
    </row>
    <row r="67" spans="1:31" s="12" customFormat="1" ht="19.899999999999999" customHeight="1">
      <c r="B67" s="198"/>
      <c r="C67" s="199"/>
      <c r="D67" s="200" t="s">
        <v>497</v>
      </c>
      <c r="E67" s="201"/>
      <c r="F67" s="201"/>
      <c r="G67" s="201"/>
      <c r="H67" s="201"/>
      <c r="I67" s="201"/>
      <c r="J67" s="202">
        <f>J164</f>
        <v>0</v>
      </c>
      <c r="K67" s="199"/>
      <c r="L67" s="203"/>
    </row>
    <row r="68" spans="1:31" s="12" customFormat="1" ht="19.899999999999999" customHeight="1">
      <c r="B68" s="198"/>
      <c r="C68" s="199"/>
      <c r="D68" s="200" t="s">
        <v>498</v>
      </c>
      <c r="E68" s="201"/>
      <c r="F68" s="201"/>
      <c r="G68" s="201"/>
      <c r="H68" s="201"/>
      <c r="I68" s="201"/>
      <c r="J68" s="202">
        <f>J218</f>
        <v>0</v>
      </c>
      <c r="K68" s="199"/>
      <c r="L68" s="203"/>
    </row>
    <row r="69" spans="1:31" s="9" customFormat="1" ht="24.95" customHeight="1">
      <c r="B69" s="134"/>
      <c r="C69" s="135"/>
      <c r="D69" s="136" t="s">
        <v>100</v>
      </c>
      <c r="E69" s="137"/>
      <c r="F69" s="137"/>
      <c r="G69" s="137"/>
      <c r="H69" s="137"/>
      <c r="I69" s="137"/>
      <c r="J69" s="138">
        <f>J222</f>
        <v>0</v>
      </c>
      <c r="K69" s="135"/>
      <c r="L69" s="139"/>
    </row>
    <row r="70" spans="1:31" s="12" customFormat="1" ht="19.899999999999999" customHeight="1">
      <c r="B70" s="198"/>
      <c r="C70" s="199"/>
      <c r="D70" s="200" t="s">
        <v>270</v>
      </c>
      <c r="E70" s="201"/>
      <c r="F70" s="201"/>
      <c r="G70" s="201"/>
      <c r="H70" s="201"/>
      <c r="I70" s="201"/>
      <c r="J70" s="202">
        <f>J223</f>
        <v>0</v>
      </c>
      <c r="K70" s="199"/>
      <c r="L70" s="203"/>
    </row>
    <row r="71" spans="1:31" s="12" customFormat="1" ht="19.899999999999999" customHeight="1">
      <c r="B71" s="198"/>
      <c r="C71" s="199"/>
      <c r="D71" s="200" t="s">
        <v>499</v>
      </c>
      <c r="E71" s="201"/>
      <c r="F71" s="201"/>
      <c r="G71" s="201"/>
      <c r="H71" s="201"/>
      <c r="I71" s="201"/>
      <c r="J71" s="202">
        <f>J238</f>
        <v>0</v>
      </c>
      <c r="K71" s="199"/>
      <c r="L71" s="203"/>
    </row>
    <row r="72" spans="1:31" s="12" customFormat="1" ht="19.899999999999999" customHeight="1">
      <c r="B72" s="198"/>
      <c r="C72" s="199"/>
      <c r="D72" s="200" t="s">
        <v>500</v>
      </c>
      <c r="E72" s="201"/>
      <c r="F72" s="201"/>
      <c r="G72" s="201"/>
      <c r="H72" s="201"/>
      <c r="I72" s="201"/>
      <c r="J72" s="202">
        <f>J241</f>
        <v>0</v>
      </c>
      <c r="K72" s="199"/>
      <c r="L72" s="203"/>
    </row>
    <row r="73" spans="1:31" s="12" customFormat="1" ht="19.899999999999999" customHeight="1">
      <c r="B73" s="198"/>
      <c r="C73" s="199"/>
      <c r="D73" s="200" t="s">
        <v>501</v>
      </c>
      <c r="E73" s="201"/>
      <c r="F73" s="201"/>
      <c r="G73" s="201"/>
      <c r="H73" s="201"/>
      <c r="I73" s="201"/>
      <c r="J73" s="202">
        <f>J245</f>
        <v>0</v>
      </c>
      <c r="K73" s="199"/>
      <c r="L73" s="203"/>
    </row>
    <row r="74" spans="1:31" s="2" customFormat="1" ht="21.75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6.95" customHeight="1">
      <c r="A75" s="34"/>
      <c r="B75" s="47"/>
      <c r="C75" s="48"/>
      <c r="D75" s="48"/>
      <c r="E75" s="48"/>
      <c r="F75" s="48"/>
      <c r="G75" s="48"/>
      <c r="H75" s="48"/>
      <c r="I75" s="48"/>
      <c r="J75" s="48"/>
      <c r="K75" s="48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9" spans="1:31" s="2" customFormat="1" ht="6.95" customHeight="1">
      <c r="A79" s="34"/>
      <c r="B79" s="49"/>
      <c r="C79" s="50"/>
      <c r="D79" s="50"/>
      <c r="E79" s="50"/>
      <c r="F79" s="50"/>
      <c r="G79" s="50"/>
      <c r="H79" s="50"/>
      <c r="I79" s="50"/>
      <c r="J79" s="50"/>
      <c r="K79" s="50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24.95" customHeight="1">
      <c r="A80" s="34"/>
      <c r="B80" s="35"/>
      <c r="C80" s="23" t="s">
        <v>103</v>
      </c>
      <c r="D80" s="36"/>
      <c r="E80" s="36"/>
      <c r="F80" s="36"/>
      <c r="G80" s="36"/>
      <c r="H80" s="36"/>
      <c r="I80" s="36"/>
      <c r="J80" s="36"/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6.95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0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2" customHeight="1">
      <c r="A82" s="34"/>
      <c r="B82" s="35"/>
      <c r="C82" s="29" t="s">
        <v>16</v>
      </c>
      <c r="D82" s="36"/>
      <c r="E82" s="36"/>
      <c r="F82" s="36"/>
      <c r="G82" s="36"/>
      <c r="H82" s="36"/>
      <c r="I82" s="36"/>
      <c r="J82" s="36"/>
      <c r="K82" s="36"/>
      <c r="L82" s="10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6.5" customHeight="1">
      <c r="A83" s="34"/>
      <c r="B83" s="35"/>
      <c r="C83" s="36"/>
      <c r="D83" s="36"/>
      <c r="E83" s="358" t="str">
        <f>E7</f>
        <v>Vybudování klimatizace - admiministrativní budova SPÚ Chomutov, Jiráskova 2528, Chomutov</v>
      </c>
      <c r="F83" s="359"/>
      <c r="G83" s="359"/>
      <c r="H83" s="359"/>
      <c r="I83" s="36"/>
      <c r="J83" s="36"/>
      <c r="K83" s="36"/>
      <c r="L83" s="10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2" customHeight="1">
      <c r="A84" s="34"/>
      <c r="B84" s="35"/>
      <c r="C84" s="29" t="s">
        <v>93</v>
      </c>
      <c r="D84" s="36"/>
      <c r="E84" s="36"/>
      <c r="F84" s="36"/>
      <c r="G84" s="36"/>
      <c r="H84" s="36"/>
      <c r="I84" s="36"/>
      <c r="J84" s="36"/>
      <c r="K84" s="36"/>
      <c r="L84" s="10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6.5" customHeight="1">
      <c r="A85" s="34"/>
      <c r="B85" s="35"/>
      <c r="C85" s="36"/>
      <c r="D85" s="36"/>
      <c r="E85" s="311" t="str">
        <f>E9</f>
        <v>04 - Stavební konstrukce a práce</v>
      </c>
      <c r="F85" s="360"/>
      <c r="G85" s="360"/>
      <c r="H85" s="360"/>
      <c r="I85" s="36"/>
      <c r="J85" s="36"/>
      <c r="K85" s="36"/>
      <c r="L85" s="10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10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2" customFormat="1" ht="12" customHeight="1">
      <c r="A87" s="34"/>
      <c r="B87" s="35"/>
      <c r="C87" s="29" t="s">
        <v>21</v>
      </c>
      <c r="D87" s="36"/>
      <c r="E87" s="36"/>
      <c r="F87" s="27" t="str">
        <f>F12</f>
        <v>Chomutov</v>
      </c>
      <c r="G87" s="36"/>
      <c r="H87" s="36"/>
      <c r="I87" s="29" t="s">
        <v>23</v>
      </c>
      <c r="J87" s="59" t="str">
        <f>IF(J12="","",J12)</f>
        <v>30. 10. 2023</v>
      </c>
      <c r="K87" s="36"/>
      <c r="L87" s="10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5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10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65" s="2" customFormat="1" ht="15.2" customHeight="1">
      <c r="A89" s="34"/>
      <c r="B89" s="35"/>
      <c r="C89" s="29" t="s">
        <v>25</v>
      </c>
      <c r="D89" s="36"/>
      <c r="E89" s="36"/>
      <c r="F89" s="27" t="str">
        <f>E15</f>
        <v>Česká republika – Státní pozemkový úřad</v>
      </c>
      <c r="G89" s="36"/>
      <c r="H89" s="36"/>
      <c r="I89" s="29" t="s">
        <v>31</v>
      </c>
      <c r="J89" s="32" t="str">
        <f>E21</f>
        <v>Petr Vachulka</v>
      </c>
      <c r="K89" s="36"/>
      <c r="L89" s="10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65" s="2" customFormat="1" ht="15.2" customHeight="1">
      <c r="A90" s="34"/>
      <c r="B90" s="35"/>
      <c r="C90" s="29" t="s">
        <v>29</v>
      </c>
      <c r="D90" s="36"/>
      <c r="E90" s="36"/>
      <c r="F90" s="27" t="str">
        <f>IF(E18="","",E18)</f>
        <v>Vyplň údaj</v>
      </c>
      <c r="G90" s="36"/>
      <c r="H90" s="36"/>
      <c r="I90" s="29" t="s">
        <v>34</v>
      </c>
      <c r="J90" s="32" t="str">
        <f>E24</f>
        <v xml:space="preserve"> </v>
      </c>
      <c r="K90" s="36"/>
      <c r="L90" s="10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65" s="2" customFormat="1" ht="10.35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10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65" s="10" customFormat="1" ht="29.25" customHeight="1">
      <c r="A92" s="140"/>
      <c r="B92" s="141"/>
      <c r="C92" s="142" t="s">
        <v>104</v>
      </c>
      <c r="D92" s="143" t="s">
        <v>58</v>
      </c>
      <c r="E92" s="143" t="s">
        <v>54</v>
      </c>
      <c r="F92" s="143" t="s">
        <v>55</v>
      </c>
      <c r="G92" s="143" t="s">
        <v>105</v>
      </c>
      <c r="H92" s="143" t="s">
        <v>106</v>
      </c>
      <c r="I92" s="143" t="s">
        <v>107</v>
      </c>
      <c r="J92" s="143" t="s">
        <v>98</v>
      </c>
      <c r="K92" s="144" t="s">
        <v>108</v>
      </c>
      <c r="L92" s="145"/>
      <c r="M92" s="68" t="s">
        <v>19</v>
      </c>
      <c r="N92" s="69" t="s">
        <v>43</v>
      </c>
      <c r="O92" s="69" t="s">
        <v>109</v>
      </c>
      <c r="P92" s="69" t="s">
        <v>110</v>
      </c>
      <c r="Q92" s="69" t="s">
        <v>111</v>
      </c>
      <c r="R92" s="69" t="s">
        <v>112</v>
      </c>
      <c r="S92" s="69" t="s">
        <v>113</v>
      </c>
      <c r="T92" s="70" t="s">
        <v>114</v>
      </c>
      <c r="U92" s="140"/>
      <c r="V92" s="140"/>
      <c r="W92" s="140"/>
      <c r="X92" s="140"/>
      <c r="Y92" s="140"/>
      <c r="Z92" s="140"/>
      <c r="AA92" s="140"/>
      <c r="AB92" s="140"/>
      <c r="AC92" s="140"/>
      <c r="AD92" s="140"/>
      <c r="AE92" s="140"/>
    </row>
    <row r="93" spans="1:65" s="2" customFormat="1" ht="22.9" customHeight="1">
      <c r="A93" s="34"/>
      <c r="B93" s="35"/>
      <c r="C93" s="75" t="s">
        <v>115</v>
      </c>
      <c r="D93" s="36"/>
      <c r="E93" s="36"/>
      <c r="F93" s="36"/>
      <c r="G93" s="36"/>
      <c r="H93" s="36"/>
      <c r="I93" s="36"/>
      <c r="J93" s="146">
        <f>BK93</f>
        <v>0</v>
      </c>
      <c r="K93" s="36"/>
      <c r="L93" s="39"/>
      <c r="M93" s="71"/>
      <c r="N93" s="147"/>
      <c r="O93" s="72"/>
      <c r="P93" s="148">
        <f>P94+P222</f>
        <v>0</v>
      </c>
      <c r="Q93" s="72"/>
      <c r="R93" s="148">
        <f>R94+R222</f>
        <v>1.82310098</v>
      </c>
      <c r="S93" s="72"/>
      <c r="T93" s="149">
        <f>T94+T222</f>
        <v>1.0464899999999999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72</v>
      </c>
      <c r="AU93" s="17" t="s">
        <v>99</v>
      </c>
      <c r="BK93" s="150">
        <f>BK94+BK222</f>
        <v>0</v>
      </c>
    </row>
    <row r="94" spans="1:65" s="11" customFormat="1" ht="25.9" customHeight="1">
      <c r="B94" s="151"/>
      <c r="C94" s="152"/>
      <c r="D94" s="153" t="s">
        <v>72</v>
      </c>
      <c r="E94" s="154" t="s">
        <v>502</v>
      </c>
      <c r="F94" s="154" t="s">
        <v>503</v>
      </c>
      <c r="G94" s="152"/>
      <c r="H94" s="152"/>
      <c r="I94" s="155"/>
      <c r="J94" s="156">
        <f>BK94</f>
        <v>0</v>
      </c>
      <c r="K94" s="152"/>
      <c r="L94" s="157"/>
      <c r="M94" s="158"/>
      <c r="N94" s="159"/>
      <c r="O94" s="159"/>
      <c r="P94" s="160">
        <f>P95+P100+P117+P122+P145+P157+P164+P218</f>
        <v>0</v>
      </c>
      <c r="Q94" s="159"/>
      <c r="R94" s="160">
        <f>R95+R100+R117+R122+R145+R157+R164+R218</f>
        <v>1.7158749799999999</v>
      </c>
      <c r="S94" s="159"/>
      <c r="T94" s="161">
        <f>T95+T100+T117+T122+T145+T157+T164+T218</f>
        <v>1.0450999999999999</v>
      </c>
      <c r="AR94" s="162" t="s">
        <v>80</v>
      </c>
      <c r="AT94" s="163" t="s">
        <v>72</v>
      </c>
      <c r="AU94" s="163" t="s">
        <v>35</v>
      </c>
      <c r="AY94" s="162" t="s">
        <v>118</v>
      </c>
      <c r="BK94" s="164">
        <f>BK95+BK100+BK117+BK122+BK145+BK157+BK164+BK218</f>
        <v>0</v>
      </c>
    </row>
    <row r="95" spans="1:65" s="11" customFormat="1" ht="22.9" customHeight="1">
      <c r="B95" s="151"/>
      <c r="C95" s="152"/>
      <c r="D95" s="153" t="s">
        <v>72</v>
      </c>
      <c r="E95" s="204" t="s">
        <v>235</v>
      </c>
      <c r="F95" s="204" t="s">
        <v>504</v>
      </c>
      <c r="G95" s="152"/>
      <c r="H95" s="152"/>
      <c r="I95" s="155"/>
      <c r="J95" s="205">
        <f>BK95</f>
        <v>0</v>
      </c>
      <c r="K95" s="152"/>
      <c r="L95" s="157"/>
      <c r="M95" s="158"/>
      <c r="N95" s="159"/>
      <c r="O95" s="159"/>
      <c r="P95" s="160">
        <f>SUM(P96:P99)</f>
        <v>0</v>
      </c>
      <c r="Q95" s="159"/>
      <c r="R95" s="160">
        <f>SUM(R96:R99)</f>
        <v>0.83562457999999995</v>
      </c>
      <c r="S95" s="159"/>
      <c r="T95" s="161">
        <f>SUM(T96:T99)</f>
        <v>0</v>
      </c>
      <c r="AR95" s="162" t="s">
        <v>80</v>
      </c>
      <c r="AT95" s="163" t="s">
        <v>72</v>
      </c>
      <c r="AU95" s="163" t="s">
        <v>80</v>
      </c>
      <c r="AY95" s="162" t="s">
        <v>118</v>
      </c>
      <c r="BK95" s="164">
        <f>SUM(BK96:BK99)</f>
        <v>0</v>
      </c>
    </row>
    <row r="96" spans="1:65" s="2" customFormat="1" ht="16.5" customHeight="1">
      <c r="A96" s="34"/>
      <c r="B96" s="35"/>
      <c r="C96" s="165" t="s">
        <v>80</v>
      </c>
      <c r="D96" s="165" t="s">
        <v>121</v>
      </c>
      <c r="E96" s="166" t="s">
        <v>505</v>
      </c>
      <c r="F96" s="167" t="s">
        <v>506</v>
      </c>
      <c r="G96" s="168" t="s">
        <v>507</v>
      </c>
      <c r="H96" s="169">
        <v>0.33400000000000002</v>
      </c>
      <c r="I96" s="170"/>
      <c r="J96" s="171">
        <f>ROUND(I96*H96,2)</f>
        <v>0</v>
      </c>
      <c r="K96" s="167" t="s">
        <v>282</v>
      </c>
      <c r="L96" s="39"/>
      <c r="M96" s="172" t="s">
        <v>19</v>
      </c>
      <c r="N96" s="173" t="s">
        <v>44</v>
      </c>
      <c r="O96" s="64"/>
      <c r="P96" s="174">
        <f>O96*H96</f>
        <v>0</v>
      </c>
      <c r="Q96" s="174">
        <v>2.5018699999999998</v>
      </c>
      <c r="R96" s="174">
        <f>Q96*H96</f>
        <v>0.83562457999999995</v>
      </c>
      <c r="S96" s="174">
        <v>0</v>
      </c>
      <c r="T96" s="175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76" t="s">
        <v>139</v>
      </c>
      <c r="AT96" s="176" t="s">
        <v>121</v>
      </c>
      <c r="AU96" s="176" t="s">
        <v>82</v>
      </c>
      <c r="AY96" s="17" t="s">
        <v>118</v>
      </c>
      <c r="BE96" s="177">
        <f>IF(N96="základní",J96,0)</f>
        <v>0</v>
      </c>
      <c r="BF96" s="177">
        <f>IF(N96="snížená",J96,0)</f>
        <v>0</v>
      </c>
      <c r="BG96" s="177">
        <f>IF(N96="zákl. přenesená",J96,0)</f>
        <v>0</v>
      </c>
      <c r="BH96" s="177">
        <f>IF(N96="sníž. přenesená",J96,0)</f>
        <v>0</v>
      </c>
      <c r="BI96" s="177">
        <f>IF(N96="nulová",J96,0)</f>
        <v>0</v>
      </c>
      <c r="BJ96" s="17" t="s">
        <v>80</v>
      </c>
      <c r="BK96" s="177">
        <f>ROUND(I96*H96,2)</f>
        <v>0</v>
      </c>
      <c r="BL96" s="17" t="s">
        <v>139</v>
      </c>
      <c r="BM96" s="176" t="s">
        <v>508</v>
      </c>
    </row>
    <row r="97" spans="1:65" s="2" customFormat="1" ht="11.25">
      <c r="A97" s="34"/>
      <c r="B97" s="35"/>
      <c r="C97" s="36"/>
      <c r="D97" s="178" t="s">
        <v>127</v>
      </c>
      <c r="E97" s="36"/>
      <c r="F97" s="179" t="s">
        <v>509</v>
      </c>
      <c r="G97" s="36"/>
      <c r="H97" s="36"/>
      <c r="I97" s="180"/>
      <c r="J97" s="36"/>
      <c r="K97" s="36"/>
      <c r="L97" s="39"/>
      <c r="M97" s="181"/>
      <c r="N97" s="182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127</v>
      </c>
      <c r="AU97" s="17" t="s">
        <v>82</v>
      </c>
    </row>
    <row r="98" spans="1:65" s="2" customFormat="1" ht="11.25">
      <c r="A98" s="34"/>
      <c r="B98" s="35"/>
      <c r="C98" s="36"/>
      <c r="D98" s="206" t="s">
        <v>286</v>
      </c>
      <c r="E98" s="36"/>
      <c r="F98" s="207" t="s">
        <v>510</v>
      </c>
      <c r="G98" s="36"/>
      <c r="H98" s="36"/>
      <c r="I98" s="180"/>
      <c r="J98" s="36"/>
      <c r="K98" s="36"/>
      <c r="L98" s="39"/>
      <c r="M98" s="181"/>
      <c r="N98" s="182"/>
      <c r="O98" s="64"/>
      <c r="P98" s="64"/>
      <c r="Q98" s="64"/>
      <c r="R98" s="64"/>
      <c r="S98" s="64"/>
      <c r="T98" s="65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7" t="s">
        <v>286</v>
      </c>
      <c r="AU98" s="17" t="s">
        <v>82</v>
      </c>
    </row>
    <row r="99" spans="1:65" s="13" customFormat="1" ht="11.25">
      <c r="B99" s="208"/>
      <c r="C99" s="209"/>
      <c r="D99" s="178" t="s">
        <v>292</v>
      </c>
      <c r="E99" s="210" t="s">
        <v>19</v>
      </c>
      <c r="F99" s="211" t="s">
        <v>511</v>
      </c>
      <c r="G99" s="209"/>
      <c r="H99" s="212">
        <v>0.33400000000000002</v>
      </c>
      <c r="I99" s="213"/>
      <c r="J99" s="209"/>
      <c r="K99" s="209"/>
      <c r="L99" s="214"/>
      <c r="M99" s="215"/>
      <c r="N99" s="216"/>
      <c r="O99" s="216"/>
      <c r="P99" s="216"/>
      <c r="Q99" s="216"/>
      <c r="R99" s="216"/>
      <c r="S99" s="216"/>
      <c r="T99" s="217"/>
      <c r="AT99" s="218" t="s">
        <v>292</v>
      </c>
      <c r="AU99" s="218" t="s">
        <v>82</v>
      </c>
      <c r="AV99" s="13" t="s">
        <v>82</v>
      </c>
      <c r="AW99" s="13" t="s">
        <v>33</v>
      </c>
      <c r="AX99" s="13" t="s">
        <v>80</v>
      </c>
      <c r="AY99" s="218" t="s">
        <v>118</v>
      </c>
    </row>
    <row r="100" spans="1:65" s="11" customFormat="1" ht="22.9" customHeight="1">
      <c r="B100" s="151"/>
      <c r="C100" s="152"/>
      <c r="D100" s="153" t="s">
        <v>72</v>
      </c>
      <c r="E100" s="204" t="s">
        <v>135</v>
      </c>
      <c r="F100" s="204" t="s">
        <v>512</v>
      </c>
      <c r="G100" s="152"/>
      <c r="H100" s="152"/>
      <c r="I100" s="155"/>
      <c r="J100" s="205">
        <f>BK100</f>
        <v>0</v>
      </c>
      <c r="K100" s="152"/>
      <c r="L100" s="157"/>
      <c r="M100" s="158"/>
      <c r="N100" s="159"/>
      <c r="O100" s="159"/>
      <c r="P100" s="160">
        <f>SUM(P101:P116)</f>
        <v>0</v>
      </c>
      <c r="Q100" s="159"/>
      <c r="R100" s="160">
        <f>SUM(R101:R116)</f>
        <v>0.30126999999999998</v>
      </c>
      <c r="S100" s="159"/>
      <c r="T100" s="161">
        <f>SUM(T101:T116)</f>
        <v>0</v>
      </c>
      <c r="AR100" s="162" t="s">
        <v>80</v>
      </c>
      <c r="AT100" s="163" t="s">
        <v>72</v>
      </c>
      <c r="AU100" s="163" t="s">
        <v>80</v>
      </c>
      <c r="AY100" s="162" t="s">
        <v>118</v>
      </c>
      <c r="BK100" s="164">
        <f>SUM(BK101:BK116)</f>
        <v>0</v>
      </c>
    </row>
    <row r="101" spans="1:65" s="2" customFormat="1" ht="16.5" customHeight="1">
      <c r="A101" s="34"/>
      <c r="B101" s="35"/>
      <c r="C101" s="165" t="s">
        <v>82</v>
      </c>
      <c r="D101" s="165" t="s">
        <v>121</v>
      </c>
      <c r="E101" s="166" t="s">
        <v>513</v>
      </c>
      <c r="F101" s="167" t="s">
        <v>514</v>
      </c>
      <c r="G101" s="168" t="s">
        <v>309</v>
      </c>
      <c r="H101" s="169">
        <v>12</v>
      </c>
      <c r="I101" s="170"/>
      <c r="J101" s="171">
        <f>ROUND(I101*H101,2)</f>
        <v>0</v>
      </c>
      <c r="K101" s="167" t="s">
        <v>282</v>
      </c>
      <c r="L101" s="39"/>
      <c r="M101" s="172" t="s">
        <v>19</v>
      </c>
      <c r="N101" s="173" t="s">
        <v>44</v>
      </c>
      <c r="O101" s="64"/>
      <c r="P101" s="174">
        <f>O101*H101</f>
        <v>0</v>
      </c>
      <c r="Q101" s="174">
        <v>5.6499999999999996E-3</v>
      </c>
      <c r="R101" s="174">
        <f>Q101*H101</f>
        <v>6.7799999999999999E-2</v>
      </c>
      <c r="S101" s="174">
        <v>0</v>
      </c>
      <c r="T101" s="175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76" t="s">
        <v>139</v>
      </c>
      <c r="AT101" s="176" t="s">
        <v>121</v>
      </c>
      <c r="AU101" s="176" t="s">
        <v>82</v>
      </c>
      <c r="AY101" s="17" t="s">
        <v>118</v>
      </c>
      <c r="BE101" s="177">
        <f>IF(N101="základní",J101,0)</f>
        <v>0</v>
      </c>
      <c r="BF101" s="177">
        <f>IF(N101="snížená",J101,0)</f>
        <v>0</v>
      </c>
      <c r="BG101" s="177">
        <f>IF(N101="zákl. přenesená",J101,0)</f>
        <v>0</v>
      </c>
      <c r="BH101" s="177">
        <f>IF(N101="sníž. přenesená",J101,0)</f>
        <v>0</v>
      </c>
      <c r="BI101" s="177">
        <f>IF(N101="nulová",J101,0)</f>
        <v>0</v>
      </c>
      <c r="BJ101" s="17" t="s">
        <v>80</v>
      </c>
      <c r="BK101" s="177">
        <f>ROUND(I101*H101,2)</f>
        <v>0</v>
      </c>
      <c r="BL101" s="17" t="s">
        <v>139</v>
      </c>
      <c r="BM101" s="176" t="s">
        <v>515</v>
      </c>
    </row>
    <row r="102" spans="1:65" s="2" customFormat="1" ht="11.25">
      <c r="A102" s="34"/>
      <c r="B102" s="35"/>
      <c r="C102" s="36"/>
      <c r="D102" s="178" t="s">
        <v>127</v>
      </c>
      <c r="E102" s="36"/>
      <c r="F102" s="179" t="s">
        <v>516</v>
      </c>
      <c r="G102" s="36"/>
      <c r="H102" s="36"/>
      <c r="I102" s="180"/>
      <c r="J102" s="36"/>
      <c r="K102" s="36"/>
      <c r="L102" s="39"/>
      <c r="M102" s="181"/>
      <c r="N102" s="182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127</v>
      </c>
      <c r="AU102" s="17" t="s">
        <v>82</v>
      </c>
    </row>
    <row r="103" spans="1:65" s="2" customFormat="1" ht="11.25">
      <c r="A103" s="34"/>
      <c r="B103" s="35"/>
      <c r="C103" s="36"/>
      <c r="D103" s="206" t="s">
        <v>286</v>
      </c>
      <c r="E103" s="36"/>
      <c r="F103" s="207" t="s">
        <v>517</v>
      </c>
      <c r="G103" s="36"/>
      <c r="H103" s="36"/>
      <c r="I103" s="180"/>
      <c r="J103" s="36"/>
      <c r="K103" s="36"/>
      <c r="L103" s="39"/>
      <c r="M103" s="181"/>
      <c r="N103" s="182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7" t="s">
        <v>286</v>
      </c>
      <c r="AU103" s="17" t="s">
        <v>82</v>
      </c>
    </row>
    <row r="104" spans="1:65" s="13" customFormat="1" ht="11.25">
      <c r="B104" s="208"/>
      <c r="C104" s="209"/>
      <c r="D104" s="178" t="s">
        <v>292</v>
      </c>
      <c r="E104" s="210" t="s">
        <v>19</v>
      </c>
      <c r="F104" s="211" t="s">
        <v>518</v>
      </c>
      <c r="G104" s="209"/>
      <c r="H104" s="212">
        <v>1</v>
      </c>
      <c r="I104" s="213"/>
      <c r="J104" s="209"/>
      <c r="K104" s="209"/>
      <c r="L104" s="214"/>
      <c r="M104" s="215"/>
      <c r="N104" s="216"/>
      <c r="O104" s="216"/>
      <c r="P104" s="216"/>
      <c r="Q104" s="216"/>
      <c r="R104" s="216"/>
      <c r="S104" s="216"/>
      <c r="T104" s="217"/>
      <c r="AT104" s="218" t="s">
        <v>292</v>
      </c>
      <c r="AU104" s="218" t="s">
        <v>82</v>
      </c>
      <c r="AV104" s="13" t="s">
        <v>82</v>
      </c>
      <c r="AW104" s="13" t="s">
        <v>33</v>
      </c>
      <c r="AX104" s="13" t="s">
        <v>35</v>
      </c>
      <c r="AY104" s="218" t="s">
        <v>118</v>
      </c>
    </row>
    <row r="105" spans="1:65" s="13" customFormat="1" ht="11.25">
      <c r="B105" s="208"/>
      <c r="C105" s="209"/>
      <c r="D105" s="178" t="s">
        <v>292</v>
      </c>
      <c r="E105" s="210" t="s">
        <v>19</v>
      </c>
      <c r="F105" s="211" t="s">
        <v>519</v>
      </c>
      <c r="G105" s="209"/>
      <c r="H105" s="212">
        <v>11</v>
      </c>
      <c r="I105" s="213"/>
      <c r="J105" s="209"/>
      <c r="K105" s="209"/>
      <c r="L105" s="214"/>
      <c r="M105" s="215"/>
      <c r="N105" s="216"/>
      <c r="O105" s="216"/>
      <c r="P105" s="216"/>
      <c r="Q105" s="216"/>
      <c r="R105" s="216"/>
      <c r="S105" s="216"/>
      <c r="T105" s="217"/>
      <c r="AT105" s="218" t="s">
        <v>292</v>
      </c>
      <c r="AU105" s="218" t="s">
        <v>82</v>
      </c>
      <c r="AV105" s="13" t="s">
        <v>82</v>
      </c>
      <c r="AW105" s="13" t="s">
        <v>33</v>
      </c>
      <c r="AX105" s="13" t="s">
        <v>35</v>
      </c>
      <c r="AY105" s="218" t="s">
        <v>118</v>
      </c>
    </row>
    <row r="106" spans="1:65" s="14" customFormat="1" ht="11.25">
      <c r="B106" s="219"/>
      <c r="C106" s="220"/>
      <c r="D106" s="178" t="s">
        <v>292</v>
      </c>
      <c r="E106" s="221" t="s">
        <v>19</v>
      </c>
      <c r="F106" s="222" t="s">
        <v>520</v>
      </c>
      <c r="G106" s="220"/>
      <c r="H106" s="223">
        <v>12</v>
      </c>
      <c r="I106" s="224"/>
      <c r="J106" s="220"/>
      <c r="K106" s="220"/>
      <c r="L106" s="225"/>
      <c r="M106" s="226"/>
      <c r="N106" s="227"/>
      <c r="O106" s="227"/>
      <c r="P106" s="227"/>
      <c r="Q106" s="227"/>
      <c r="R106" s="227"/>
      <c r="S106" s="227"/>
      <c r="T106" s="228"/>
      <c r="AT106" s="229" t="s">
        <v>292</v>
      </c>
      <c r="AU106" s="229" t="s">
        <v>82</v>
      </c>
      <c r="AV106" s="14" t="s">
        <v>139</v>
      </c>
      <c r="AW106" s="14" t="s">
        <v>33</v>
      </c>
      <c r="AX106" s="14" t="s">
        <v>80</v>
      </c>
      <c r="AY106" s="229" t="s">
        <v>118</v>
      </c>
    </row>
    <row r="107" spans="1:65" s="2" customFormat="1" ht="16.5" customHeight="1">
      <c r="A107" s="34"/>
      <c r="B107" s="35"/>
      <c r="C107" s="165" t="s">
        <v>135</v>
      </c>
      <c r="D107" s="165" t="s">
        <v>121</v>
      </c>
      <c r="E107" s="166" t="s">
        <v>521</v>
      </c>
      <c r="F107" s="167" t="s">
        <v>522</v>
      </c>
      <c r="G107" s="168" t="s">
        <v>309</v>
      </c>
      <c r="H107" s="169">
        <v>17</v>
      </c>
      <c r="I107" s="170"/>
      <c r="J107" s="171">
        <f>ROUND(I107*H107,2)</f>
        <v>0</v>
      </c>
      <c r="K107" s="167" t="s">
        <v>282</v>
      </c>
      <c r="L107" s="39"/>
      <c r="M107" s="172" t="s">
        <v>19</v>
      </c>
      <c r="N107" s="173" t="s">
        <v>44</v>
      </c>
      <c r="O107" s="64"/>
      <c r="P107" s="174">
        <f>O107*H107</f>
        <v>0</v>
      </c>
      <c r="Q107" s="174">
        <v>1.2619999999999999E-2</v>
      </c>
      <c r="R107" s="174">
        <f>Q107*H107</f>
        <v>0.21453999999999998</v>
      </c>
      <c r="S107" s="174">
        <v>0</v>
      </c>
      <c r="T107" s="175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76" t="s">
        <v>139</v>
      </c>
      <c r="AT107" s="176" t="s">
        <v>121</v>
      </c>
      <c r="AU107" s="176" t="s">
        <v>82</v>
      </c>
      <c r="AY107" s="17" t="s">
        <v>118</v>
      </c>
      <c r="BE107" s="177">
        <f>IF(N107="základní",J107,0)</f>
        <v>0</v>
      </c>
      <c r="BF107" s="177">
        <f>IF(N107="snížená",J107,0)</f>
        <v>0</v>
      </c>
      <c r="BG107" s="177">
        <f>IF(N107="zákl. přenesená",J107,0)</f>
        <v>0</v>
      </c>
      <c r="BH107" s="177">
        <f>IF(N107="sníž. přenesená",J107,0)</f>
        <v>0</v>
      </c>
      <c r="BI107" s="177">
        <f>IF(N107="nulová",J107,0)</f>
        <v>0</v>
      </c>
      <c r="BJ107" s="17" t="s">
        <v>80</v>
      </c>
      <c r="BK107" s="177">
        <f>ROUND(I107*H107,2)</f>
        <v>0</v>
      </c>
      <c r="BL107" s="17" t="s">
        <v>139</v>
      </c>
      <c r="BM107" s="176" t="s">
        <v>523</v>
      </c>
    </row>
    <row r="108" spans="1:65" s="2" customFormat="1" ht="11.25">
      <c r="A108" s="34"/>
      <c r="B108" s="35"/>
      <c r="C108" s="36"/>
      <c r="D108" s="178" t="s">
        <v>127</v>
      </c>
      <c r="E108" s="36"/>
      <c r="F108" s="179" t="s">
        <v>524</v>
      </c>
      <c r="G108" s="36"/>
      <c r="H108" s="36"/>
      <c r="I108" s="180"/>
      <c r="J108" s="36"/>
      <c r="K108" s="36"/>
      <c r="L108" s="39"/>
      <c r="M108" s="181"/>
      <c r="N108" s="182"/>
      <c r="O108" s="64"/>
      <c r="P108" s="64"/>
      <c r="Q108" s="64"/>
      <c r="R108" s="64"/>
      <c r="S108" s="64"/>
      <c r="T108" s="65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7" t="s">
        <v>127</v>
      </c>
      <c r="AU108" s="17" t="s">
        <v>82</v>
      </c>
    </row>
    <row r="109" spans="1:65" s="2" customFormat="1" ht="11.25">
      <c r="A109" s="34"/>
      <c r="B109" s="35"/>
      <c r="C109" s="36"/>
      <c r="D109" s="206" t="s">
        <v>286</v>
      </c>
      <c r="E109" s="36"/>
      <c r="F109" s="207" t="s">
        <v>525</v>
      </c>
      <c r="G109" s="36"/>
      <c r="H109" s="36"/>
      <c r="I109" s="180"/>
      <c r="J109" s="36"/>
      <c r="K109" s="36"/>
      <c r="L109" s="39"/>
      <c r="M109" s="181"/>
      <c r="N109" s="182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286</v>
      </c>
      <c r="AU109" s="17" t="s">
        <v>82</v>
      </c>
    </row>
    <row r="110" spans="1:65" s="13" customFormat="1" ht="11.25">
      <c r="B110" s="208"/>
      <c r="C110" s="209"/>
      <c r="D110" s="178" t="s">
        <v>292</v>
      </c>
      <c r="E110" s="210" t="s">
        <v>19</v>
      </c>
      <c r="F110" s="211" t="s">
        <v>526</v>
      </c>
      <c r="G110" s="209"/>
      <c r="H110" s="212">
        <v>2</v>
      </c>
      <c r="I110" s="213"/>
      <c r="J110" s="209"/>
      <c r="K110" s="209"/>
      <c r="L110" s="214"/>
      <c r="M110" s="215"/>
      <c r="N110" s="216"/>
      <c r="O110" s="216"/>
      <c r="P110" s="216"/>
      <c r="Q110" s="216"/>
      <c r="R110" s="216"/>
      <c r="S110" s="216"/>
      <c r="T110" s="217"/>
      <c r="AT110" s="218" t="s">
        <v>292</v>
      </c>
      <c r="AU110" s="218" t="s">
        <v>82</v>
      </c>
      <c r="AV110" s="13" t="s">
        <v>82</v>
      </c>
      <c r="AW110" s="13" t="s">
        <v>33</v>
      </c>
      <c r="AX110" s="13" t="s">
        <v>35</v>
      </c>
      <c r="AY110" s="218" t="s">
        <v>118</v>
      </c>
    </row>
    <row r="111" spans="1:65" s="13" customFormat="1" ht="11.25">
      <c r="B111" s="208"/>
      <c r="C111" s="209"/>
      <c r="D111" s="178" t="s">
        <v>292</v>
      </c>
      <c r="E111" s="210" t="s">
        <v>19</v>
      </c>
      <c r="F111" s="211" t="s">
        <v>527</v>
      </c>
      <c r="G111" s="209"/>
      <c r="H111" s="212">
        <v>15</v>
      </c>
      <c r="I111" s="213"/>
      <c r="J111" s="209"/>
      <c r="K111" s="209"/>
      <c r="L111" s="214"/>
      <c r="M111" s="215"/>
      <c r="N111" s="216"/>
      <c r="O111" s="216"/>
      <c r="P111" s="216"/>
      <c r="Q111" s="216"/>
      <c r="R111" s="216"/>
      <c r="S111" s="216"/>
      <c r="T111" s="217"/>
      <c r="AT111" s="218" t="s">
        <v>292</v>
      </c>
      <c r="AU111" s="218" t="s">
        <v>82</v>
      </c>
      <c r="AV111" s="13" t="s">
        <v>82</v>
      </c>
      <c r="AW111" s="13" t="s">
        <v>33</v>
      </c>
      <c r="AX111" s="13" t="s">
        <v>35</v>
      </c>
      <c r="AY111" s="218" t="s">
        <v>118</v>
      </c>
    </row>
    <row r="112" spans="1:65" s="14" customFormat="1" ht="11.25">
      <c r="B112" s="219"/>
      <c r="C112" s="220"/>
      <c r="D112" s="178" t="s">
        <v>292</v>
      </c>
      <c r="E112" s="221" t="s">
        <v>19</v>
      </c>
      <c r="F112" s="222" t="s">
        <v>520</v>
      </c>
      <c r="G112" s="220"/>
      <c r="H112" s="223">
        <v>17</v>
      </c>
      <c r="I112" s="224"/>
      <c r="J112" s="220"/>
      <c r="K112" s="220"/>
      <c r="L112" s="225"/>
      <c r="M112" s="226"/>
      <c r="N112" s="227"/>
      <c r="O112" s="227"/>
      <c r="P112" s="227"/>
      <c r="Q112" s="227"/>
      <c r="R112" s="227"/>
      <c r="S112" s="227"/>
      <c r="T112" s="228"/>
      <c r="AT112" s="229" t="s">
        <v>292</v>
      </c>
      <c r="AU112" s="229" t="s">
        <v>82</v>
      </c>
      <c r="AV112" s="14" t="s">
        <v>139</v>
      </c>
      <c r="AW112" s="14" t="s">
        <v>33</v>
      </c>
      <c r="AX112" s="14" t="s">
        <v>80</v>
      </c>
      <c r="AY112" s="229" t="s">
        <v>118</v>
      </c>
    </row>
    <row r="113" spans="1:65" s="2" customFormat="1" ht="21.75" customHeight="1">
      <c r="A113" s="34"/>
      <c r="B113" s="35"/>
      <c r="C113" s="165" t="s">
        <v>139</v>
      </c>
      <c r="D113" s="165" t="s">
        <v>121</v>
      </c>
      <c r="E113" s="166" t="s">
        <v>528</v>
      </c>
      <c r="F113" s="167" t="s">
        <v>529</v>
      </c>
      <c r="G113" s="168" t="s">
        <v>309</v>
      </c>
      <c r="H113" s="169">
        <v>1</v>
      </c>
      <c r="I113" s="170"/>
      <c r="J113" s="171">
        <f>ROUND(I113*H113,2)</f>
        <v>0</v>
      </c>
      <c r="K113" s="167" t="s">
        <v>282</v>
      </c>
      <c r="L113" s="39"/>
      <c r="M113" s="172" t="s">
        <v>19</v>
      </c>
      <c r="N113" s="173" t="s">
        <v>44</v>
      </c>
      <c r="O113" s="64"/>
      <c r="P113" s="174">
        <f>O113*H113</f>
        <v>0</v>
      </c>
      <c r="Q113" s="174">
        <v>1.8929999999999999E-2</v>
      </c>
      <c r="R113" s="174">
        <f>Q113*H113</f>
        <v>1.8929999999999999E-2</v>
      </c>
      <c r="S113" s="174">
        <v>0</v>
      </c>
      <c r="T113" s="175">
        <f>S113*H113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76" t="s">
        <v>139</v>
      </c>
      <c r="AT113" s="176" t="s">
        <v>121</v>
      </c>
      <c r="AU113" s="176" t="s">
        <v>82</v>
      </c>
      <c r="AY113" s="17" t="s">
        <v>118</v>
      </c>
      <c r="BE113" s="177">
        <f>IF(N113="základní",J113,0)</f>
        <v>0</v>
      </c>
      <c r="BF113" s="177">
        <f>IF(N113="snížená",J113,0)</f>
        <v>0</v>
      </c>
      <c r="BG113" s="177">
        <f>IF(N113="zákl. přenesená",J113,0)</f>
        <v>0</v>
      </c>
      <c r="BH113" s="177">
        <f>IF(N113="sníž. přenesená",J113,0)</f>
        <v>0</v>
      </c>
      <c r="BI113" s="177">
        <f>IF(N113="nulová",J113,0)</f>
        <v>0</v>
      </c>
      <c r="BJ113" s="17" t="s">
        <v>80</v>
      </c>
      <c r="BK113" s="177">
        <f>ROUND(I113*H113,2)</f>
        <v>0</v>
      </c>
      <c r="BL113" s="17" t="s">
        <v>139</v>
      </c>
      <c r="BM113" s="176" t="s">
        <v>530</v>
      </c>
    </row>
    <row r="114" spans="1:65" s="2" customFormat="1" ht="11.25">
      <c r="A114" s="34"/>
      <c r="B114" s="35"/>
      <c r="C114" s="36"/>
      <c r="D114" s="178" t="s">
        <v>127</v>
      </c>
      <c r="E114" s="36"/>
      <c r="F114" s="179" t="s">
        <v>531</v>
      </c>
      <c r="G114" s="36"/>
      <c r="H114" s="36"/>
      <c r="I114" s="180"/>
      <c r="J114" s="36"/>
      <c r="K114" s="36"/>
      <c r="L114" s="39"/>
      <c r="M114" s="181"/>
      <c r="N114" s="182"/>
      <c r="O114" s="64"/>
      <c r="P114" s="64"/>
      <c r="Q114" s="64"/>
      <c r="R114" s="64"/>
      <c r="S114" s="64"/>
      <c r="T114" s="65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7" t="s">
        <v>127</v>
      </c>
      <c r="AU114" s="17" t="s">
        <v>82</v>
      </c>
    </row>
    <row r="115" spans="1:65" s="2" customFormat="1" ht="11.25">
      <c r="A115" s="34"/>
      <c r="B115" s="35"/>
      <c r="C115" s="36"/>
      <c r="D115" s="206" t="s">
        <v>286</v>
      </c>
      <c r="E115" s="36"/>
      <c r="F115" s="207" t="s">
        <v>532</v>
      </c>
      <c r="G115" s="36"/>
      <c r="H115" s="36"/>
      <c r="I115" s="180"/>
      <c r="J115" s="36"/>
      <c r="K115" s="36"/>
      <c r="L115" s="39"/>
      <c r="M115" s="181"/>
      <c r="N115" s="182"/>
      <c r="O115" s="64"/>
      <c r="P115" s="64"/>
      <c r="Q115" s="64"/>
      <c r="R115" s="64"/>
      <c r="S115" s="64"/>
      <c r="T115" s="65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7" t="s">
        <v>286</v>
      </c>
      <c r="AU115" s="17" t="s">
        <v>82</v>
      </c>
    </row>
    <row r="116" spans="1:65" s="13" customFormat="1" ht="11.25">
      <c r="B116" s="208"/>
      <c r="C116" s="209"/>
      <c r="D116" s="178" t="s">
        <v>292</v>
      </c>
      <c r="E116" s="210" t="s">
        <v>19</v>
      </c>
      <c r="F116" s="211" t="s">
        <v>533</v>
      </c>
      <c r="G116" s="209"/>
      <c r="H116" s="212">
        <v>1</v>
      </c>
      <c r="I116" s="213"/>
      <c r="J116" s="209"/>
      <c r="K116" s="209"/>
      <c r="L116" s="214"/>
      <c r="M116" s="215"/>
      <c r="N116" s="216"/>
      <c r="O116" s="216"/>
      <c r="P116" s="216"/>
      <c r="Q116" s="216"/>
      <c r="R116" s="216"/>
      <c r="S116" s="216"/>
      <c r="T116" s="217"/>
      <c r="AT116" s="218" t="s">
        <v>292</v>
      </c>
      <c r="AU116" s="218" t="s">
        <v>82</v>
      </c>
      <c r="AV116" s="13" t="s">
        <v>82</v>
      </c>
      <c r="AW116" s="13" t="s">
        <v>33</v>
      </c>
      <c r="AX116" s="13" t="s">
        <v>80</v>
      </c>
      <c r="AY116" s="218" t="s">
        <v>118</v>
      </c>
    </row>
    <row r="117" spans="1:65" s="11" customFormat="1" ht="22.9" customHeight="1">
      <c r="B117" s="151"/>
      <c r="C117" s="152"/>
      <c r="D117" s="153" t="s">
        <v>72</v>
      </c>
      <c r="E117" s="204" t="s">
        <v>139</v>
      </c>
      <c r="F117" s="204" t="s">
        <v>534</v>
      </c>
      <c r="G117" s="152"/>
      <c r="H117" s="152"/>
      <c r="I117" s="155"/>
      <c r="J117" s="205">
        <f>BK117</f>
        <v>0</v>
      </c>
      <c r="K117" s="152"/>
      <c r="L117" s="157"/>
      <c r="M117" s="158"/>
      <c r="N117" s="159"/>
      <c r="O117" s="159"/>
      <c r="P117" s="160">
        <f>SUM(P118:P121)</f>
        <v>0</v>
      </c>
      <c r="Q117" s="159"/>
      <c r="R117" s="160">
        <f>SUM(R118:R121)</f>
        <v>5.3510000000000002E-2</v>
      </c>
      <c r="S117" s="159"/>
      <c r="T117" s="161">
        <f>SUM(T118:T121)</f>
        <v>0</v>
      </c>
      <c r="AR117" s="162" t="s">
        <v>80</v>
      </c>
      <c r="AT117" s="163" t="s">
        <v>72</v>
      </c>
      <c r="AU117" s="163" t="s">
        <v>80</v>
      </c>
      <c r="AY117" s="162" t="s">
        <v>118</v>
      </c>
      <c r="BK117" s="164">
        <f>SUM(BK118:BK121)</f>
        <v>0</v>
      </c>
    </row>
    <row r="118" spans="1:65" s="2" customFormat="1" ht="21.75" customHeight="1">
      <c r="A118" s="34"/>
      <c r="B118" s="35"/>
      <c r="C118" s="165" t="s">
        <v>143</v>
      </c>
      <c r="D118" s="165" t="s">
        <v>121</v>
      </c>
      <c r="E118" s="166" t="s">
        <v>535</v>
      </c>
      <c r="F118" s="167" t="s">
        <v>536</v>
      </c>
      <c r="G118" s="168" t="s">
        <v>309</v>
      </c>
      <c r="H118" s="169">
        <v>1</v>
      </c>
      <c r="I118" s="170"/>
      <c r="J118" s="171">
        <f>ROUND(I118*H118,2)</f>
        <v>0</v>
      </c>
      <c r="K118" s="167" t="s">
        <v>282</v>
      </c>
      <c r="L118" s="39"/>
      <c r="M118" s="172" t="s">
        <v>19</v>
      </c>
      <c r="N118" s="173" t="s">
        <v>44</v>
      </c>
      <c r="O118" s="64"/>
      <c r="P118" s="174">
        <f>O118*H118</f>
        <v>0</v>
      </c>
      <c r="Q118" s="174">
        <v>5.3510000000000002E-2</v>
      </c>
      <c r="R118" s="174">
        <f>Q118*H118</f>
        <v>5.3510000000000002E-2</v>
      </c>
      <c r="S118" s="174">
        <v>0</v>
      </c>
      <c r="T118" s="175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76" t="s">
        <v>139</v>
      </c>
      <c r="AT118" s="176" t="s">
        <v>121</v>
      </c>
      <c r="AU118" s="176" t="s">
        <v>82</v>
      </c>
      <c r="AY118" s="17" t="s">
        <v>118</v>
      </c>
      <c r="BE118" s="177">
        <f>IF(N118="základní",J118,0)</f>
        <v>0</v>
      </c>
      <c r="BF118" s="177">
        <f>IF(N118="snížená",J118,0)</f>
        <v>0</v>
      </c>
      <c r="BG118" s="177">
        <f>IF(N118="zákl. přenesená",J118,0)</f>
        <v>0</v>
      </c>
      <c r="BH118" s="177">
        <f>IF(N118="sníž. přenesená",J118,0)</f>
        <v>0</v>
      </c>
      <c r="BI118" s="177">
        <f>IF(N118="nulová",J118,0)</f>
        <v>0</v>
      </c>
      <c r="BJ118" s="17" t="s">
        <v>80</v>
      </c>
      <c r="BK118" s="177">
        <f>ROUND(I118*H118,2)</f>
        <v>0</v>
      </c>
      <c r="BL118" s="17" t="s">
        <v>139</v>
      </c>
      <c r="BM118" s="176" t="s">
        <v>537</v>
      </c>
    </row>
    <row r="119" spans="1:65" s="2" customFormat="1" ht="19.5">
      <c r="A119" s="34"/>
      <c r="B119" s="35"/>
      <c r="C119" s="36"/>
      <c r="D119" s="178" t="s">
        <v>127</v>
      </c>
      <c r="E119" s="36"/>
      <c r="F119" s="179" t="s">
        <v>538</v>
      </c>
      <c r="G119" s="36"/>
      <c r="H119" s="36"/>
      <c r="I119" s="180"/>
      <c r="J119" s="36"/>
      <c r="K119" s="36"/>
      <c r="L119" s="39"/>
      <c r="M119" s="181"/>
      <c r="N119" s="182"/>
      <c r="O119" s="64"/>
      <c r="P119" s="64"/>
      <c r="Q119" s="64"/>
      <c r="R119" s="64"/>
      <c r="S119" s="64"/>
      <c r="T119" s="65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127</v>
      </c>
      <c r="AU119" s="17" t="s">
        <v>82</v>
      </c>
    </row>
    <row r="120" spans="1:65" s="2" customFormat="1" ht="11.25">
      <c r="A120" s="34"/>
      <c r="B120" s="35"/>
      <c r="C120" s="36"/>
      <c r="D120" s="206" t="s">
        <v>286</v>
      </c>
      <c r="E120" s="36"/>
      <c r="F120" s="207" t="s">
        <v>539</v>
      </c>
      <c r="G120" s="36"/>
      <c r="H120" s="36"/>
      <c r="I120" s="180"/>
      <c r="J120" s="36"/>
      <c r="K120" s="36"/>
      <c r="L120" s="39"/>
      <c r="M120" s="181"/>
      <c r="N120" s="182"/>
      <c r="O120" s="64"/>
      <c r="P120" s="64"/>
      <c r="Q120" s="64"/>
      <c r="R120" s="64"/>
      <c r="S120" s="64"/>
      <c r="T120" s="65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286</v>
      </c>
      <c r="AU120" s="17" t="s">
        <v>82</v>
      </c>
    </row>
    <row r="121" spans="1:65" s="13" customFormat="1" ht="11.25">
      <c r="B121" s="208"/>
      <c r="C121" s="209"/>
      <c r="D121" s="178" t="s">
        <v>292</v>
      </c>
      <c r="E121" s="210" t="s">
        <v>19</v>
      </c>
      <c r="F121" s="211" t="s">
        <v>540</v>
      </c>
      <c r="G121" s="209"/>
      <c r="H121" s="212">
        <v>1</v>
      </c>
      <c r="I121" s="213"/>
      <c r="J121" s="209"/>
      <c r="K121" s="209"/>
      <c r="L121" s="214"/>
      <c r="M121" s="215"/>
      <c r="N121" s="216"/>
      <c r="O121" s="216"/>
      <c r="P121" s="216"/>
      <c r="Q121" s="216"/>
      <c r="R121" s="216"/>
      <c r="S121" s="216"/>
      <c r="T121" s="217"/>
      <c r="AT121" s="218" t="s">
        <v>292</v>
      </c>
      <c r="AU121" s="218" t="s">
        <v>82</v>
      </c>
      <c r="AV121" s="13" t="s">
        <v>82</v>
      </c>
      <c r="AW121" s="13" t="s">
        <v>33</v>
      </c>
      <c r="AX121" s="13" t="s">
        <v>80</v>
      </c>
      <c r="AY121" s="218" t="s">
        <v>118</v>
      </c>
    </row>
    <row r="122" spans="1:65" s="11" customFormat="1" ht="22.9" customHeight="1">
      <c r="B122" s="151"/>
      <c r="C122" s="152"/>
      <c r="D122" s="153" t="s">
        <v>72</v>
      </c>
      <c r="E122" s="204" t="s">
        <v>541</v>
      </c>
      <c r="F122" s="204" t="s">
        <v>542</v>
      </c>
      <c r="G122" s="152"/>
      <c r="H122" s="152"/>
      <c r="I122" s="155"/>
      <c r="J122" s="205">
        <f>BK122</f>
        <v>0</v>
      </c>
      <c r="K122" s="152"/>
      <c r="L122" s="157"/>
      <c r="M122" s="158"/>
      <c r="N122" s="159"/>
      <c r="O122" s="159"/>
      <c r="P122" s="160">
        <f>SUM(P123:P144)</f>
        <v>0</v>
      </c>
      <c r="Q122" s="159"/>
      <c r="R122" s="160">
        <f>SUM(R123:R144)</f>
        <v>0.51710639999999997</v>
      </c>
      <c r="S122" s="159"/>
      <c r="T122" s="161">
        <f>SUM(T123:T144)</f>
        <v>0</v>
      </c>
      <c r="AR122" s="162" t="s">
        <v>80</v>
      </c>
      <c r="AT122" s="163" t="s">
        <v>72</v>
      </c>
      <c r="AU122" s="163" t="s">
        <v>80</v>
      </c>
      <c r="AY122" s="162" t="s">
        <v>118</v>
      </c>
      <c r="BK122" s="164">
        <f>SUM(BK123:BK144)</f>
        <v>0</v>
      </c>
    </row>
    <row r="123" spans="1:65" s="2" customFormat="1" ht="16.5" customHeight="1">
      <c r="A123" s="34"/>
      <c r="B123" s="35"/>
      <c r="C123" s="165" t="s">
        <v>148</v>
      </c>
      <c r="D123" s="165" t="s">
        <v>121</v>
      </c>
      <c r="E123" s="166" t="s">
        <v>543</v>
      </c>
      <c r="F123" s="167" t="s">
        <v>544</v>
      </c>
      <c r="G123" s="168" t="s">
        <v>545</v>
      </c>
      <c r="H123" s="169">
        <v>0.8</v>
      </c>
      <c r="I123" s="170"/>
      <c r="J123" s="171">
        <f>ROUND(I123*H123,2)</f>
        <v>0</v>
      </c>
      <c r="K123" s="167" t="s">
        <v>282</v>
      </c>
      <c r="L123" s="39"/>
      <c r="M123" s="172" t="s">
        <v>19</v>
      </c>
      <c r="N123" s="173" t="s">
        <v>44</v>
      </c>
      <c r="O123" s="64"/>
      <c r="P123" s="174">
        <f>O123*H123</f>
        <v>0</v>
      </c>
      <c r="Q123" s="174">
        <v>5.6000000000000001E-2</v>
      </c>
      <c r="R123" s="174">
        <f>Q123*H123</f>
        <v>4.4800000000000006E-2</v>
      </c>
      <c r="S123" s="174">
        <v>0</v>
      </c>
      <c r="T123" s="175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76" t="s">
        <v>139</v>
      </c>
      <c r="AT123" s="176" t="s">
        <v>121</v>
      </c>
      <c r="AU123" s="176" t="s">
        <v>82</v>
      </c>
      <c r="AY123" s="17" t="s">
        <v>118</v>
      </c>
      <c r="BE123" s="177">
        <f>IF(N123="základní",J123,0)</f>
        <v>0</v>
      </c>
      <c r="BF123" s="177">
        <f>IF(N123="snížená",J123,0)</f>
        <v>0</v>
      </c>
      <c r="BG123" s="177">
        <f>IF(N123="zákl. přenesená",J123,0)</f>
        <v>0</v>
      </c>
      <c r="BH123" s="177">
        <f>IF(N123="sníž. přenesená",J123,0)</f>
        <v>0</v>
      </c>
      <c r="BI123" s="177">
        <f>IF(N123="nulová",J123,0)</f>
        <v>0</v>
      </c>
      <c r="BJ123" s="17" t="s">
        <v>80</v>
      </c>
      <c r="BK123" s="177">
        <f>ROUND(I123*H123,2)</f>
        <v>0</v>
      </c>
      <c r="BL123" s="17" t="s">
        <v>139</v>
      </c>
      <c r="BM123" s="176" t="s">
        <v>546</v>
      </c>
    </row>
    <row r="124" spans="1:65" s="2" customFormat="1" ht="11.25">
      <c r="A124" s="34"/>
      <c r="B124" s="35"/>
      <c r="C124" s="36"/>
      <c r="D124" s="178" t="s">
        <v>127</v>
      </c>
      <c r="E124" s="36"/>
      <c r="F124" s="179" t="s">
        <v>547</v>
      </c>
      <c r="G124" s="36"/>
      <c r="H124" s="36"/>
      <c r="I124" s="180"/>
      <c r="J124" s="36"/>
      <c r="K124" s="36"/>
      <c r="L124" s="39"/>
      <c r="M124" s="181"/>
      <c r="N124" s="182"/>
      <c r="O124" s="64"/>
      <c r="P124" s="64"/>
      <c r="Q124" s="64"/>
      <c r="R124" s="64"/>
      <c r="S124" s="64"/>
      <c r="T124" s="65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127</v>
      </c>
      <c r="AU124" s="17" t="s">
        <v>82</v>
      </c>
    </row>
    <row r="125" spans="1:65" s="2" customFormat="1" ht="11.25">
      <c r="A125" s="34"/>
      <c r="B125" s="35"/>
      <c r="C125" s="36"/>
      <c r="D125" s="206" t="s">
        <v>286</v>
      </c>
      <c r="E125" s="36"/>
      <c r="F125" s="207" t="s">
        <v>548</v>
      </c>
      <c r="G125" s="36"/>
      <c r="H125" s="36"/>
      <c r="I125" s="180"/>
      <c r="J125" s="36"/>
      <c r="K125" s="36"/>
      <c r="L125" s="39"/>
      <c r="M125" s="181"/>
      <c r="N125" s="182"/>
      <c r="O125" s="64"/>
      <c r="P125" s="64"/>
      <c r="Q125" s="64"/>
      <c r="R125" s="64"/>
      <c r="S125" s="64"/>
      <c r="T125" s="65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286</v>
      </c>
      <c r="AU125" s="17" t="s">
        <v>82</v>
      </c>
    </row>
    <row r="126" spans="1:65" s="13" customFormat="1" ht="11.25">
      <c r="B126" s="208"/>
      <c r="C126" s="209"/>
      <c r="D126" s="178" t="s">
        <v>292</v>
      </c>
      <c r="E126" s="210" t="s">
        <v>19</v>
      </c>
      <c r="F126" s="211" t="s">
        <v>549</v>
      </c>
      <c r="G126" s="209"/>
      <c r="H126" s="212">
        <v>0.8</v>
      </c>
      <c r="I126" s="213"/>
      <c r="J126" s="209"/>
      <c r="K126" s="209"/>
      <c r="L126" s="214"/>
      <c r="M126" s="215"/>
      <c r="N126" s="216"/>
      <c r="O126" s="216"/>
      <c r="P126" s="216"/>
      <c r="Q126" s="216"/>
      <c r="R126" s="216"/>
      <c r="S126" s="216"/>
      <c r="T126" s="217"/>
      <c r="AT126" s="218" t="s">
        <v>292</v>
      </c>
      <c r="AU126" s="218" t="s">
        <v>82</v>
      </c>
      <c r="AV126" s="13" t="s">
        <v>82</v>
      </c>
      <c r="AW126" s="13" t="s">
        <v>33</v>
      </c>
      <c r="AX126" s="13" t="s">
        <v>80</v>
      </c>
      <c r="AY126" s="218" t="s">
        <v>118</v>
      </c>
    </row>
    <row r="127" spans="1:65" s="2" customFormat="1" ht="16.5" customHeight="1">
      <c r="A127" s="34"/>
      <c r="B127" s="35"/>
      <c r="C127" s="165" t="s">
        <v>152</v>
      </c>
      <c r="D127" s="165" t="s">
        <v>121</v>
      </c>
      <c r="E127" s="166" t="s">
        <v>550</v>
      </c>
      <c r="F127" s="167" t="s">
        <v>551</v>
      </c>
      <c r="G127" s="168" t="s">
        <v>545</v>
      </c>
      <c r="H127" s="169">
        <v>0.8</v>
      </c>
      <c r="I127" s="170"/>
      <c r="J127" s="171">
        <f>ROUND(I127*H127,2)</f>
        <v>0</v>
      </c>
      <c r="K127" s="167" t="s">
        <v>282</v>
      </c>
      <c r="L127" s="39"/>
      <c r="M127" s="172" t="s">
        <v>19</v>
      </c>
      <c r="N127" s="173" t="s">
        <v>44</v>
      </c>
      <c r="O127" s="64"/>
      <c r="P127" s="174">
        <f>O127*H127</f>
        <v>0</v>
      </c>
      <c r="Q127" s="174">
        <v>4.1529999999999997E-2</v>
      </c>
      <c r="R127" s="174">
        <f>Q127*H127</f>
        <v>3.3223999999999997E-2</v>
      </c>
      <c r="S127" s="174">
        <v>0</v>
      </c>
      <c r="T127" s="175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76" t="s">
        <v>139</v>
      </c>
      <c r="AT127" s="176" t="s">
        <v>121</v>
      </c>
      <c r="AU127" s="176" t="s">
        <v>82</v>
      </c>
      <c r="AY127" s="17" t="s">
        <v>118</v>
      </c>
      <c r="BE127" s="177">
        <f>IF(N127="základní",J127,0)</f>
        <v>0</v>
      </c>
      <c r="BF127" s="177">
        <f>IF(N127="snížená",J127,0)</f>
        <v>0</v>
      </c>
      <c r="BG127" s="177">
        <f>IF(N127="zákl. přenesená",J127,0)</f>
        <v>0</v>
      </c>
      <c r="BH127" s="177">
        <f>IF(N127="sníž. přenesená",J127,0)</f>
        <v>0</v>
      </c>
      <c r="BI127" s="177">
        <f>IF(N127="nulová",J127,0)</f>
        <v>0</v>
      </c>
      <c r="BJ127" s="17" t="s">
        <v>80</v>
      </c>
      <c r="BK127" s="177">
        <f>ROUND(I127*H127,2)</f>
        <v>0</v>
      </c>
      <c r="BL127" s="17" t="s">
        <v>139</v>
      </c>
      <c r="BM127" s="176" t="s">
        <v>552</v>
      </c>
    </row>
    <row r="128" spans="1:65" s="2" customFormat="1" ht="11.25">
      <c r="A128" s="34"/>
      <c r="B128" s="35"/>
      <c r="C128" s="36"/>
      <c r="D128" s="178" t="s">
        <v>127</v>
      </c>
      <c r="E128" s="36"/>
      <c r="F128" s="179" t="s">
        <v>553</v>
      </c>
      <c r="G128" s="36"/>
      <c r="H128" s="36"/>
      <c r="I128" s="180"/>
      <c r="J128" s="36"/>
      <c r="K128" s="36"/>
      <c r="L128" s="39"/>
      <c r="M128" s="181"/>
      <c r="N128" s="182"/>
      <c r="O128" s="64"/>
      <c r="P128" s="64"/>
      <c r="Q128" s="64"/>
      <c r="R128" s="64"/>
      <c r="S128" s="64"/>
      <c r="T128" s="65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127</v>
      </c>
      <c r="AU128" s="17" t="s">
        <v>82</v>
      </c>
    </row>
    <row r="129" spans="1:65" s="2" customFormat="1" ht="11.25">
      <c r="A129" s="34"/>
      <c r="B129" s="35"/>
      <c r="C129" s="36"/>
      <c r="D129" s="206" t="s">
        <v>286</v>
      </c>
      <c r="E129" s="36"/>
      <c r="F129" s="207" t="s">
        <v>554</v>
      </c>
      <c r="G129" s="36"/>
      <c r="H129" s="36"/>
      <c r="I129" s="180"/>
      <c r="J129" s="36"/>
      <c r="K129" s="36"/>
      <c r="L129" s="39"/>
      <c r="M129" s="181"/>
      <c r="N129" s="182"/>
      <c r="O129" s="64"/>
      <c r="P129" s="64"/>
      <c r="Q129" s="64"/>
      <c r="R129" s="64"/>
      <c r="S129" s="64"/>
      <c r="T129" s="65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286</v>
      </c>
      <c r="AU129" s="17" t="s">
        <v>82</v>
      </c>
    </row>
    <row r="130" spans="1:65" s="13" customFormat="1" ht="11.25">
      <c r="B130" s="208"/>
      <c r="C130" s="209"/>
      <c r="D130" s="178" t="s">
        <v>292</v>
      </c>
      <c r="E130" s="210" t="s">
        <v>19</v>
      </c>
      <c r="F130" s="211" t="s">
        <v>555</v>
      </c>
      <c r="G130" s="209"/>
      <c r="H130" s="212">
        <v>0.8</v>
      </c>
      <c r="I130" s="213"/>
      <c r="J130" s="209"/>
      <c r="K130" s="209"/>
      <c r="L130" s="214"/>
      <c r="M130" s="215"/>
      <c r="N130" s="216"/>
      <c r="O130" s="216"/>
      <c r="P130" s="216"/>
      <c r="Q130" s="216"/>
      <c r="R130" s="216"/>
      <c r="S130" s="216"/>
      <c r="T130" s="217"/>
      <c r="AT130" s="218" t="s">
        <v>292</v>
      </c>
      <c r="AU130" s="218" t="s">
        <v>82</v>
      </c>
      <c r="AV130" s="13" t="s">
        <v>82</v>
      </c>
      <c r="AW130" s="13" t="s">
        <v>33</v>
      </c>
      <c r="AX130" s="13" t="s">
        <v>80</v>
      </c>
      <c r="AY130" s="218" t="s">
        <v>118</v>
      </c>
    </row>
    <row r="131" spans="1:65" s="2" customFormat="1" ht="16.5" customHeight="1">
      <c r="A131" s="34"/>
      <c r="B131" s="35"/>
      <c r="C131" s="165" t="s">
        <v>156</v>
      </c>
      <c r="D131" s="165" t="s">
        <v>121</v>
      </c>
      <c r="E131" s="166" t="s">
        <v>556</v>
      </c>
      <c r="F131" s="167" t="s">
        <v>557</v>
      </c>
      <c r="G131" s="168" t="s">
        <v>309</v>
      </c>
      <c r="H131" s="169">
        <v>116</v>
      </c>
      <c r="I131" s="170"/>
      <c r="J131" s="171">
        <f>ROUND(I131*H131,2)</f>
        <v>0</v>
      </c>
      <c r="K131" s="167" t="s">
        <v>282</v>
      </c>
      <c r="L131" s="39"/>
      <c r="M131" s="172" t="s">
        <v>19</v>
      </c>
      <c r="N131" s="173" t="s">
        <v>44</v>
      </c>
      <c r="O131" s="64"/>
      <c r="P131" s="174">
        <f>O131*H131</f>
        <v>0</v>
      </c>
      <c r="Q131" s="174">
        <v>3.7599999999999999E-3</v>
      </c>
      <c r="R131" s="174">
        <f>Q131*H131</f>
        <v>0.43615999999999999</v>
      </c>
      <c r="S131" s="174">
        <v>0</v>
      </c>
      <c r="T131" s="175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76" t="s">
        <v>139</v>
      </c>
      <c r="AT131" s="176" t="s">
        <v>121</v>
      </c>
      <c r="AU131" s="176" t="s">
        <v>82</v>
      </c>
      <c r="AY131" s="17" t="s">
        <v>118</v>
      </c>
      <c r="BE131" s="177">
        <f>IF(N131="základní",J131,0)</f>
        <v>0</v>
      </c>
      <c r="BF131" s="177">
        <f>IF(N131="snížená",J131,0)</f>
        <v>0</v>
      </c>
      <c r="BG131" s="177">
        <f>IF(N131="zákl. přenesená",J131,0)</f>
        <v>0</v>
      </c>
      <c r="BH131" s="177">
        <f>IF(N131="sníž. přenesená",J131,0)</f>
        <v>0</v>
      </c>
      <c r="BI131" s="177">
        <f>IF(N131="nulová",J131,0)</f>
        <v>0</v>
      </c>
      <c r="BJ131" s="17" t="s">
        <v>80</v>
      </c>
      <c r="BK131" s="177">
        <f>ROUND(I131*H131,2)</f>
        <v>0</v>
      </c>
      <c r="BL131" s="17" t="s">
        <v>139</v>
      </c>
      <c r="BM131" s="176" t="s">
        <v>558</v>
      </c>
    </row>
    <row r="132" spans="1:65" s="2" customFormat="1" ht="11.25">
      <c r="A132" s="34"/>
      <c r="B132" s="35"/>
      <c r="C132" s="36"/>
      <c r="D132" s="178" t="s">
        <v>127</v>
      </c>
      <c r="E132" s="36"/>
      <c r="F132" s="179" t="s">
        <v>559</v>
      </c>
      <c r="G132" s="36"/>
      <c r="H132" s="36"/>
      <c r="I132" s="180"/>
      <c r="J132" s="36"/>
      <c r="K132" s="36"/>
      <c r="L132" s="39"/>
      <c r="M132" s="181"/>
      <c r="N132" s="182"/>
      <c r="O132" s="64"/>
      <c r="P132" s="64"/>
      <c r="Q132" s="64"/>
      <c r="R132" s="64"/>
      <c r="S132" s="64"/>
      <c r="T132" s="65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127</v>
      </c>
      <c r="AU132" s="17" t="s">
        <v>82</v>
      </c>
    </row>
    <row r="133" spans="1:65" s="2" customFormat="1" ht="11.25">
      <c r="A133" s="34"/>
      <c r="B133" s="35"/>
      <c r="C133" s="36"/>
      <c r="D133" s="206" t="s">
        <v>286</v>
      </c>
      <c r="E133" s="36"/>
      <c r="F133" s="207" t="s">
        <v>560</v>
      </c>
      <c r="G133" s="36"/>
      <c r="H133" s="36"/>
      <c r="I133" s="180"/>
      <c r="J133" s="36"/>
      <c r="K133" s="36"/>
      <c r="L133" s="39"/>
      <c r="M133" s="181"/>
      <c r="N133" s="182"/>
      <c r="O133" s="64"/>
      <c r="P133" s="64"/>
      <c r="Q133" s="64"/>
      <c r="R133" s="64"/>
      <c r="S133" s="64"/>
      <c r="T133" s="65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286</v>
      </c>
      <c r="AU133" s="17" t="s">
        <v>82</v>
      </c>
    </row>
    <row r="134" spans="1:65" s="13" customFormat="1" ht="11.25">
      <c r="B134" s="208"/>
      <c r="C134" s="209"/>
      <c r="D134" s="178" t="s">
        <v>292</v>
      </c>
      <c r="E134" s="210" t="s">
        <v>19</v>
      </c>
      <c r="F134" s="211" t="s">
        <v>561</v>
      </c>
      <c r="G134" s="209"/>
      <c r="H134" s="212">
        <v>24</v>
      </c>
      <c r="I134" s="213"/>
      <c r="J134" s="209"/>
      <c r="K134" s="209"/>
      <c r="L134" s="214"/>
      <c r="M134" s="215"/>
      <c r="N134" s="216"/>
      <c r="O134" s="216"/>
      <c r="P134" s="216"/>
      <c r="Q134" s="216"/>
      <c r="R134" s="216"/>
      <c r="S134" s="216"/>
      <c r="T134" s="217"/>
      <c r="AT134" s="218" t="s">
        <v>292</v>
      </c>
      <c r="AU134" s="218" t="s">
        <v>82</v>
      </c>
      <c r="AV134" s="13" t="s">
        <v>82</v>
      </c>
      <c r="AW134" s="13" t="s">
        <v>33</v>
      </c>
      <c r="AX134" s="13" t="s">
        <v>35</v>
      </c>
      <c r="AY134" s="218" t="s">
        <v>118</v>
      </c>
    </row>
    <row r="135" spans="1:65" s="13" customFormat="1" ht="11.25">
      <c r="B135" s="208"/>
      <c r="C135" s="209"/>
      <c r="D135" s="178" t="s">
        <v>292</v>
      </c>
      <c r="E135" s="210" t="s">
        <v>19</v>
      </c>
      <c r="F135" s="211" t="s">
        <v>562</v>
      </c>
      <c r="G135" s="209"/>
      <c r="H135" s="212">
        <v>40</v>
      </c>
      <c r="I135" s="213"/>
      <c r="J135" s="209"/>
      <c r="K135" s="209"/>
      <c r="L135" s="214"/>
      <c r="M135" s="215"/>
      <c r="N135" s="216"/>
      <c r="O135" s="216"/>
      <c r="P135" s="216"/>
      <c r="Q135" s="216"/>
      <c r="R135" s="216"/>
      <c r="S135" s="216"/>
      <c r="T135" s="217"/>
      <c r="AT135" s="218" t="s">
        <v>292</v>
      </c>
      <c r="AU135" s="218" t="s">
        <v>82</v>
      </c>
      <c r="AV135" s="13" t="s">
        <v>82</v>
      </c>
      <c r="AW135" s="13" t="s">
        <v>33</v>
      </c>
      <c r="AX135" s="13" t="s">
        <v>35</v>
      </c>
      <c r="AY135" s="218" t="s">
        <v>118</v>
      </c>
    </row>
    <row r="136" spans="1:65" s="13" customFormat="1" ht="11.25">
      <c r="B136" s="208"/>
      <c r="C136" s="209"/>
      <c r="D136" s="178" t="s">
        <v>292</v>
      </c>
      <c r="E136" s="210" t="s">
        <v>19</v>
      </c>
      <c r="F136" s="211" t="s">
        <v>563</v>
      </c>
      <c r="G136" s="209"/>
      <c r="H136" s="212">
        <v>52</v>
      </c>
      <c r="I136" s="213"/>
      <c r="J136" s="209"/>
      <c r="K136" s="209"/>
      <c r="L136" s="214"/>
      <c r="M136" s="215"/>
      <c r="N136" s="216"/>
      <c r="O136" s="216"/>
      <c r="P136" s="216"/>
      <c r="Q136" s="216"/>
      <c r="R136" s="216"/>
      <c r="S136" s="216"/>
      <c r="T136" s="217"/>
      <c r="AT136" s="218" t="s">
        <v>292</v>
      </c>
      <c r="AU136" s="218" t="s">
        <v>82</v>
      </c>
      <c r="AV136" s="13" t="s">
        <v>82</v>
      </c>
      <c r="AW136" s="13" t="s">
        <v>33</v>
      </c>
      <c r="AX136" s="13" t="s">
        <v>35</v>
      </c>
      <c r="AY136" s="218" t="s">
        <v>118</v>
      </c>
    </row>
    <row r="137" spans="1:65" s="14" customFormat="1" ht="11.25">
      <c r="B137" s="219"/>
      <c r="C137" s="220"/>
      <c r="D137" s="178" t="s">
        <v>292</v>
      </c>
      <c r="E137" s="221" t="s">
        <v>19</v>
      </c>
      <c r="F137" s="222" t="s">
        <v>520</v>
      </c>
      <c r="G137" s="220"/>
      <c r="H137" s="223">
        <v>116</v>
      </c>
      <c r="I137" s="224"/>
      <c r="J137" s="220"/>
      <c r="K137" s="220"/>
      <c r="L137" s="225"/>
      <c r="M137" s="226"/>
      <c r="N137" s="227"/>
      <c r="O137" s="227"/>
      <c r="P137" s="227"/>
      <c r="Q137" s="227"/>
      <c r="R137" s="227"/>
      <c r="S137" s="227"/>
      <c r="T137" s="228"/>
      <c r="AT137" s="229" t="s">
        <v>292</v>
      </c>
      <c r="AU137" s="229" t="s">
        <v>82</v>
      </c>
      <c r="AV137" s="14" t="s">
        <v>139</v>
      </c>
      <c r="AW137" s="14" t="s">
        <v>33</v>
      </c>
      <c r="AX137" s="14" t="s">
        <v>80</v>
      </c>
      <c r="AY137" s="229" t="s">
        <v>118</v>
      </c>
    </row>
    <row r="138" spans="1:65" s="2" customFormat="1" ht="16.5" customHeight="1">
      <c r="A138" s="34"/>
      <c r="B138" s="35"/>
      <c r="C138" s="165" t="s">
        <v>160</v>
      </c>
      <c r="D138" s="165" t="s">
        <v>121</v>
      </c>
      <c r="E138" s="166" t="s">
        <v>564</v>
      </c>
      <c r="F138" s="167" t="s">
        <v>565</v>
      </c>
      <c r="G138" s="168" t="s">
        <v>545</v>
      </c>
      <c r="H138" s="169">
        <v>11.24</v>
      </c>
      <c r="I138" s="170"/>
      <c r="J138" s="171">
        <f>ROUND(I138*H138,2)</f>
        <v>0</v>
      </c>
      <c r="K138" s="167" t="s">
        <v>282</v>
      </c>
      <c r="L138" s="39"/>
      <c r="M138" s="172" t="s">
        <v>19</v>
      </c>
      <c r="N138" s="173" t="s">
        <v>44</v>
      </c>
      <c r="O138" s="64"/>
      <c r="P138" s="174">
        <f>O138*H138</f>
        <v>0</v>
      </c>
      <c r="Q138" s="174">
        <v>2.5999999999999998E-4</v>
      </c>
      <c r="R138" s="174">
        <f>Q138*H138</f>
        <v>2.9223999999999999E-3</v>
      </c>
      <c r="S138" s="174">
        <v>0</v>
      </c>
      <c r="T138" s="175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76" t="s">
        <v>139</v>
      </c>
      <c r="AT138" s="176" t="s">
        <v>121</v>
      </c>
      <c r="AU138" s="176" t="s">
        <v>82</v>
      </c>
      <c r="AY138" s="17" t="s">
        <v>118</v>
      </c>
      <c r="BE138" s="177">
        <f>IF(N138="základní",J138,0)</f>
        <v>0</v>
      </c>
      <c r="BF138" s="177">
        <f>IF(N138="snížená",J138,0)</f>
        <v>0</v>
      </c>
      <c r="BG138" s="177">
        <f>IF(N138="zákl. přenesená",J138,0)</f>
        <v>0</v>
      </c>
      <c r="BH138" s="177">
        <f>IF(N138="sníž. přenesená",J138,0)</f>
        <v>0</v>
      </c>
      <c r="BI138" s="177">
        <f>IF(N138="nulová",J138,0)</f>
        <v>0</v>
      </c>
      <c r="BJ138" s="17" t="s">
        <v>80</v>
      </c>
      <c r="BK138" s="177">
        <f>ROUND(I138*H138,2)</f>
        <v>0</v>
      </c>
      <c r="BL138" s="17" t="s">
        <v>139</v>
      </c>
      <c r="BM138" s="176" t="s">
        <v>566</v>
      </c>
    </row>
    <row r="139" spans="1:65" s="2" customFormat="1" ht="11.25">
      <c r="A139" s="34"/>
      <c r="B139" s="35"/>
      <c r="C139" s="36"/>
      <c r="D139" s="178" t="s">
        <v>127</v>
      </c>
      <c r="E139" s="36"/>
      <c r="F139" s="179" t="s">
        <v>567</v>
      </c>
      <c r="G139" s="36"/>
      <c r="H139" s="36"/>
      <c r="I139" s="180"/>
      <c r="J139" s="36"/>
      <c r="K139" s="36"/>
      <c r="L139" s="39"/>
      <c r="M139" s="181"/>
      <c r="N139" s="182"/>
      <c r="O139" s="64"/>
      <c r="P139" s="64"/>
      <c r="Q139" s="64"/>
      <c r="R139" s="64"/>
      <c r="S139" s="64"/>
      <c r="T139" s="65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127</v>
      </c>
      <c r="AU139" s="17" t="s">
        <v>82</v>
      </c>
    </row>
    <row r="140" spans="1:65" s="2" customFormat="1" ht="11.25">
      <c r="A140" s="34"/>
      <c r="B140" s="35"/>
      <c r="C140" s="36"/>
      <c r="D140" s="206" t="s">
        <v>286</v>
      </c>
      <c r="E140" s="36"/>
      <c r="F140" s="207" t="s">
        <v>568</v>
      </c>
      <c r="G140" s="36"/>
      <c r="H140" s="36"/>
      <c r="I140" s="180"/>
      <c r="J140" s="36"/>
      <c r="K140" s="36"/>
      <c r="L140" s="39"/>
      <c r="M140" s="181"/>
      <c r="N140" s="182"/>
      <c r="O140" s="64"/>
      <c r="P140" s="64"/>
      <c r="Q140" s="64"/>
      <c r="R140" s="64"/>
      <c r="S140" s="64"/>
      <c r="T140" s="65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286</v>
      </c>
      <c r="AU140" s="17" t="s">
        <v>82</v>
      </c>
    </row>
    <row r="141" spans="1:65" s="13" customFormat="1" ht="11.25">
      <c r="B141" s="208"/>
      <c r="C141" s="209"/>
      <c r="D141" s="178" t="s">
        <v>292</v>
      </c>
      <c r="E141" s="210" t="s">
        <v>19</v>
      </c>
      <c r="F141" s="211" t="s">
        <v>569</v>
      </c>
      <c r="G141" s="209"/>
      <c r="H141" s="212">
        <v>11.24</v>
      </c>
      <c r="I141" s="213"/>
      <c r="J141" s="209"/>
      <c r="K141" s="209"/>
      <c r="L141" s="214"/>
      <c r="M141" s="215"/>
      <c r="N141" s="216"/>
      <c r="O141" s="216"/>
      <c r="P141" s="216"/>
      <c r="Q141" s="216"/>
      <c r="R141" s="216"/>
      <c r="S141" s="216"/>
      <c r="T141" s="217"/>
      <c r="AT141" s="218" t="s">
        <v>292</v>
      </c>
      <c r="AU141" s="218" t="s">
        <v>82</v>
      </c>
      <c r="AV141" s="13" t="s">
        <v>82</v>
      </c>
      <c r="AW141" s="13" t="s">
        <v>33</v>
      </c>
      <c r="AX141" s="13" t="s">
        <v>80</v>
      </c>
      <c r="AY141" s="218" t="s">
        <v>118</v>
      </c>
    </row>
    <row r="142" spans="1:65" s="2" customFormat="1" ht="16.5" customHeight="1">
      <c r="A142" s="34"/>
      <c r="B142" s="35"/>
      <c r="C142" s="165" t="s">
        <v>164</v>
      </c>
      <c r="D142" s="165" t="s">
        <v>121</v>
      </c>
      <c r="E142" s="166" t="s">
        <v>570</v>
      </c>
      <c r="F142" s="167" t="s">
        <v>571</v>
      </c>
      <c r="G142" s="168" t="s">
        <v>545</v>
      </c>
      <c r="H142" s="169">
        <v>60</v>
      </c>
      <c r="I142" s="170"/>
      <c r="J142" s="171">
        <f>ROUND(I142*H142,2)</f>
        <v>0</v>
      </c>
      <c r="K142" s="167" t="s">
        <v>282</v>
      </c>
      <c r="L142" s="39"/>
      <c r="M142" s="172" t="s">
        <v>19</v>
      </c>
      <c r="N142" s="173" t="s">
        <v>44</v>
      </c>
      <c r="O142" s="64"/>
      <c r="P142" s="174">
        <f>O142*H142</f>
        <v>0</v>
      </c>
      <c r="Q142" s="174">
        <v>0</v>
      </c>
      <c r="R142" s="174">
        <f>Q142*H142</f>
        <v>0</v>
      </c>
      <c r="S142" s="174">
        <v>0</v>
      </c>
      <c r="T142" s="175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76" t="s">
        <v>139</v>
      </c>
      <c r="AT142" s="176" t="s">
        <v>121</v>
      </c>
      <c r="AU142" s="176" t="s">
        <v>82</v>
      </c>
      <c r="AY142" s="17" t="s">
        <v>118</v>
      </c>
      <c r="BE142" s="177">
        <f>IF(N142="základní",J142,0)</f>
        <v>0</v>
      </c>
      <c r="BF142" s="177">
        <f>IF(N142="snížená",J142,0)</f>
        <v>0</v>
      </c>
      <c r="BG142" s="177">
        <f>IF(N142="zákl. přenesená",J142,0)</f>
        <v>0</v>
      </c>
      <c r="BH142" s="177">
        <f>IF(N142="sníž. přenesená",J142,0)</f>
        <v>0</v>
      </c>
      <c r="BI142" s="177">
        <f>IF(N142="nulová",J142,0)</f>
        <v>0</v>
      </c>
      <c r="BJ142" s="17" t="s">
        <v>80</v>
      </c>
      <c r="BK142" s="177">
        <f>ROUND(I142*H142,2)</f>
        <v>0</v>
      </c>
      <c r="BL142" s="17" t="s">
        <v>139</v>
      </c>
      <c r="BM142" s="176" t="s">
        <v>572</v>
      </c>
    </row>
    <row r="143" spans="1:65" s="2" customFormat="1" ht="11.25">
      <c r="A143" s="34"/>
      <c r="B143" s="35"/>
      <c r="C143" s="36"/>
      <c r="D143" s="178" t="s">
        <v>127</v>
      </c>
      <c r="E143" s="36"/>
      <c r="F143" s="179" t="s">
        <v>573</v>
      </c>
      <c r="G143" s="36"/>
      <c r="H143" s="36"/>
      <c r="I143" s="180"/>
      <c r="J143" s="36"/>
      <c r="K143" s="36"/>
      <c r="L143" s="39"/>
      <c r="M143" s="181"/>
      <c r="N143" s="182"/>
      <c r="O143" s="64"/>
      <c r="P143" s="64"/>
      <c r="Q143" s="64"/>
      <c r="R143" s="64"/>
      <c r="S143" s="64"/>
      <c r="T143" s="65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127</v>
      </c>
      <c r="AU143" s="17" t="s">
        <v>82</v>
      </c>
    </row>
    <row r="144" spans="1:65" s="2" customFormat="1" ht="11.25">
      <c r="A144" s="34"/>
      <c r="B144" s="35"/>
      <c r="C144" s="36"/>
      <c r="D144" s="206" t="s">
        <v>286</v>
      </c>
      <c r="E144" s="36"/>
      <c r="F144" s="207" t="s">
        <v>574</v>
      </c>
      <c r="G144" s="36"/>
      <c r="H144" s="36"/>
      <c r="I144" s="180"/>
      <c r="J144" s="36"/>
      <c r="K144" s="36"/>
      <c r="L144" s="39"/>
      <c r="M144" s="181"/>
      <c r="N144" s="182"/>
      <c r="O144" s="64"/>
      <c r="P144" s="64"/>
      <c r="Q144" s="64"/>
      <c r="R144" s="64"/>
      <c r="S144" s="64"/>
      <c r="T144" s="65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286</v>
      </c>
      <c r="AU144" s="17" t="s">
        <v>82</v>
      </c>
    </row>
    <row r="145" spans="1:65" s="11" customFormat="1" ht="22.9" customHeight="1">
      <c r="B145" s="151"/>
      <c r="C145" s="152"/>
      <c r="D145" s="153" t="s">
        <v>72</v>
      </c>
      <c r="E145" s="204" t="s">
        <v>483</v>
      </c>
      <c r="F145" s="204" t="s">
        <v>575</v>
      </c>
      <c r="G145" s="152"/>
      <c r="H145" s="152"/>
      <c r="I145" s="155"/>
      <c r="J145" s="205">
        <f>BK145</f>
        <v>0</v>
      </c>
      <c r="K145" s="152"/>
      <c r="L145" s="157"/>
      <c r="M145" s="158"/>
      <c r="N145" s="159"/>
      <c r="O145" s="159"/>
      <c r="P145" s="160">
        <f>SUM(P146:P156)</f>
        <v>0</v>
      </c>
      <c r="Q145" s="159"/>
      <c r="R145" s="160">
        <f>SUM(R146:R156)</f>
        <v>2.0639999999999999E-3</v>
      </c>
      <c r="S145" s="159"/>
      <c r="T145" s="161">
        <f>SUM(T146:T156)</f>
        <v>0</v>
      </c>
      <c r="AR145" s="162" t="s">
        <v>80</v>
      </c>
      <c r="AT145" s="163" t="s">
        <v>72</v>
      </c>
      <c r="AU145" s="163" t="s">
        <v>80</v>
      </c>
      <c r="AY145" s="162" t="s">
        <v>118</v>
      </c>
      <c r="BK145" s="164">
        <f>SUM(BK146:BK156)</f>
        <v>0</v>
      </c>
    </row>
    <row r="146" spans="1:65" s="2" customFormat="1" ht="21.75" customHeight="1">
      <c r="A146" s="34"/>
      <c r="B146" s="35"/>
      <c r="C146" s="165" t="s">
        <v>168</v>
      </c>
      <c r="D146" s="165" t="s">
        <v>121</v>
      </c>
      <c r="E146" s="166" t="s">
        <v>576</v>
      </c>
      <c r="F146" s="167" t="s">
        <v>577</v>
      </c>
      <c r="G146" s="168" t="s">
        <v>309</v>
      </c>
      <c r="H146" s="169">
        <v>1</v>
      </c>
      <c r="I146" s="170"/>
      <c r="J146" s="171">
        <f>ROUND(I146*H146,2)</f>
        <v>0</v>
      </c>
      <c r="K146" s="167" t="s">
        <v>282</v>
      </c>
      <c r="L146" s="39"/>
      <c r="M146" s="172" t="s">
        <v>19</v>
      </c>
      <c r="N146" s="173" t="s">
        <v>44</v>
      </c>
      <c r="O146" s="64"/>
      <c r="P146" s="174">
        <f>O146*H146</f>
        <v>0</v>
      </c>
      <c r="Q146" s="174">
        <v>1.49E-3</v>
      </c>
      <c r="R146" s="174">
        <f>Q146*H146</f>
        <v>1.49E-3</v>
      </c>
      <c r="S146" s="174">
        <v>0</v>
      </c>
      <c r="T146" s="175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76" t="s">
        <v>139</v>
      </c>
      <c r="AT146" s="176" t="s">
        <v>121</v>
      </c>
      <c r="AU146" s="176" t="s">
        <v>82</v>
      </c>
      <c r="AY146" s="17" t="s">
        <v>118</v>
      </c>
      <c r="BE146" s="177">
        <f>IF(N146="základní",J146,0)</f>
        <v>0</v>
      </c>
      <c r="BF146" s="177">
        <f>IF(N146="snížená",J146,0)</f>
        <v>0</v>
      </c>
      <c r="BG146" s="177">
        <f>IF(N146="zákl. přenesená",J146,0)</f>
        <v>0</v>
      </c>
      <c r="BH146" s="177">
        <f>IF(N146="sníž. přenesená",J146,0)</f>
        <v>0</v>
      </c>
      <c r="BI146" s="177">
        <f>IF(N146="nulová",J146,0)</f>
        <v>0</v>
      </c>
      <c r="BJ146" s="17" t="s">
        <v>80</v>
      </c>
      <c r="BK146" s="177">
        <f>ROUND(I146*H146,2)</f>
        <v>0</v>
      </c>
      <c r="BL146" s="17" t="s">
        <v>139</v>
      </c>
      <c r="BM146" s="176" t="s">
        <v>578</v>
      </c>
    </row>
    <row r="147" spans="1:65" s="2" customFormat="1" ht="19.5">
      <c r="A147" s="34"/>
      <c r="B147" s="35"/>
      <c r="C147" s="36"/>
      <c r="D147" s="178" t="s">
        <v>127</v>
      </c>
      <c r="E147" s="36"/>
      <c r="F147" s="179" t="s">
        <v>579</v>
      </c>
      <c r="G147" s="36"/>
      <c r="H147" s="36"/>
      <c r="I147" s="180"/>
      <c r="J147" s="36"/>
      <c r="K147" s="36"/>
      <c r="L147" s="39"/>
      <c r="M147" s="181"/>
      <c r="N147" s="182"/>
      <c r="O147" s="64"/>
      <c r="P147" s="64"/>
      <c r="Q147" s="64"/>
      <c r="R147" s="64"/>
      <c r="S147" s="64"/>
      <c r="T147" s="65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127</v>
      </c>
      <c r="AU147" s="17" t="s">
        <v>82</v>
      </c>
    </row>
    <row r="148" spans="1:65" s="2" customFormat="1" ht="11.25">
      <c r="A148" s="34"/>
      <c r="B148" s="35"/>
      <c r="C148" s="36"/>
      <c r="D148" s="206" t="s">
        <v>286</v>
      </c>
      <c r="E148" s="36"/>
      <c r="F148" s="207" t="s">
        <v>580</v>
      </c>
      <c r="G148" s="36"/>
      <c r="H148" s="36"/>
      <c r="I148" s="180"/>
      <c r="J148" s="36"/>
      <c r="K148" s="36"/>
      <c r="L148" s="39"/>
      <c r="M148" s="181"/>
      <c r="N148" s="182"/>
      <c r="O148" s="64"/>
      <c r="P148" s="64"/>
      <c r="Q148" s="64"/>
      <c r="R148" s="64"/>
      <c r="S148" s="64"/>
      <c r="T148" s="65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286</v>
      </c>
      <c r="AU148" s="17" t="s">
        <v>82</v>
      </c>
    </row>
    <row r="149" spans="1:65" s="13" customFormat="1" ht="11.25">
      <c r="B149" s="208"/>
      <c r="C149" s="209"/>
      <c r="D149" s="178" t="s">
        <v>292</v>
      </c>
      <c r="E149" s="210" t="s">
        <v>19</v>
      </c>
      <c r="F149" s="211" t="s">
        <v>533</v>
      </c>
      <c r="G149" s="209"/>
      <c r="H149" s="212">
        <v>1</v>
      </c>
      <c r="I149" s="213"/>
      <c r="J149" s="209"/>
      <c r="K149" s="209"/>
      <c r="L149" s="214"/>
      <c r="M149" s="215"/>
      <c r="N149" s="216"/>
      <c r="O149" s="216"/>
      <c r="P149" s="216"/>
      <c r="Q149" s="216"/>
      <c r="R149" s="216"/>
      <c r="S149" s="216"/>
      <c r="T149" s="217"/>
      <c r="AT149" s="218" t="s">
        <v>292</v>
      </c>
      <c r="AU149" s="218" t="s">
        <v>82</v>
      </c>
      <c r="AV149" s="13" t="s">
        <v>82</v>
      </c>
      <c r="AW149" s="13" t="s">
        <v>33</v>
      </c>
      <c r="AX149" s="13" t="s">
        <v>80</v>
      </c>
      <c r="AY149" s="218" t="s">
        <v>118</v>
      </c>
    </row>
    <row r="150" spans="1:65" s="2" customFormat="1" ht="16.5" customHeight="1">
      <c r="A150" s="34"/>
      <c r="B150" s="35"/>
      <c r="C150" s="165" t="s">
        <v>172</v>
      </c>
      <c r="D150" s="165" t="s">
        <v>121</v>
      </c>
      <c r="E150" s="166" t="s">
        <v>581</v>
      </c>
      <c r="F150" s="167" t="s">
        <v>582</v>
      </c>
      <c r="G150" s="168" t="s">
        <v>309</v>
      </c>
      <c r="H150" s="169">
        <v>1</v>
      </c>
      <c r="I150" s="170"/>
      <c r="J150" s="171">
        <f>ROUND(I150*H150,2)</f>
        <v>0</v>
      </c>
      <c r="K150" s="167" t="s">
        <v>282</v>
      </c>
      <c r="L150" s="39"/>
      <c r="M150" s="172" t="s">
        <v>19</v>
      </c>
      <c r="N150" s="173" t="s">
        <v>44</v>
      </c>
      <c r="O150" s="64"/>
      <c r="P150" s="174">
        <f>O150*H150</f>
        <v>0</v>
      </c>
      <c r="Q150" s="174">
        <v>5.5999999999999995E-4</v>
      </c>
      <c r="R150" s="174">
        <f>Q150*H150</f>
        <v>5.5999999999999995E-4</v>
      </c>
      <c r="S150" s="174">
        <v>0</v>
      </c>
      <c r="T150" s="175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76" t="s">
        <v>139</v>
      </c>
      <c r="AT150" s="176" t="s">
        <v>121</v>
      </c>
      <c r="AU150" s="176" t="s">
        <v>82</v>
      </c>
      <c r="AY150" s="17" t="s">
        <v>118</v>
      </c>
      <c r="BE150" s="177">
        <f>IF(N150="základní",J150,0)</f>
        <v>0</v>
      </c>
      <c r="BF150" s="177">
        <f>IF(N150="snížená",J150,0)</f>
        <v>0</v>
      </c>
      <c r="BG150" s="177">
        <f>IF(N150="zákl. přenesená",J150,0)</f>
        <v>0</v>
      </c>
      <c r="BH150" s="177">
        <f>IF(N150="sníž. přenesená",J150,0)</f>
        <v>0</v>
      </c>
      <c r="BI150" s="177">
        <f>IF(N150="nulová",J150,0)</f>
        <v>0</v>
      </c>
      <c r="BJ150" s="17" t="s">
        <v>80</v>
      </c>
      <c r="BK150" s="177">
        <f>ROUND(I150*H150,2)</f>
        <v>0</v>
      </c>
      <c r="BL150" s="17" t="s">
        <v>139</v>
      </c>
      <c r="BM150" s="176" t="s">
        <v>583</v>
      </c>
    </row>
    <row r="151" spans="1:65" s="2" customFormat="1" ht="11.25">
      <c r="A151" s="34"/>
      <c r="B151" s="35"/>
      <c r="C151" s="36"/>
      <c r="D151" s="178" t="s">
        <v>127</v>
      </c>
      <c r="E151" s="36"/>
      <c r="F151" s="179" t="s">
        <v>584</v>
      </c>
      <c r="G151" s="36"/>
      <c r="H151" s="36"/>
      <c r="I151" s="180"/>
      <c r="J151" s="36"/>
      <c r="K151" s="36"/>
      <c r="L151" s="39"/>
      <c r="M151" s="181"/>
      <c r="N151" s="182"/>
      <c r="O151" s="64"/>
      <c r="P151" s="64"/>
      <c r="Q151" s="64"/>
      <c r="R151" s="64"/>
      <c r="S151" s="64"/>
      <c r="T151" s="65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127</v>
      </c>
      <c r="AU151" s="17" t="s">
        <v>82</v>
      </c>
    </row>
    <row r="152" spans="1:65" s="2" customFormat="1" ht="11.25">
      <c r="A152" s="34"/>
      <c r="B152" s="35"/>
      <c r="C152" s="36"/>
      <c r="D152" s="206" t="s">
        <v>286</v>
      </c>
      <c r="E152" s="36"/>
      <c r="F152" s="207" t="s">
        <v>585</v>
      </c>
      <c r="G152" s="36"/>
      <c r="H152" s="36"/>
      <c r="I152" s="180"/>
      <c r="J152" s="36"/>
      <c r="K152" s="36"/>
      <c r="L152" s="39"/>
      <c r="M152" s="181"/>
      <c r="N152" s="182"/>
      <c r="O152" s="64"/>
      <c r="P152" s="64"/>
      <c r="Q152" s="64"/>
      <c r="R152" s="64"/>
      <c r="S152" s="64"/>
      <c r="T152" s="65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7" t="s">
        <v>286</v>
      </c>
      <c r="AU152" s="17" t="s">
        <v>82</v>
      </c>
    </row>
    <row r="153" spans="1:65" s="13" customFormat="1" ht="11.25">
      <c r="B153" s="208"/>
      <c r="C153" s="209"/>
      <c r="D153" s="178" t="s">
        <v>292</v>
      </c>
      <c r="E153" s="210" t="s">
        <v>19</v>
      </c>
      <c r="F153" s="211" t="s">
        <v>533</v>
      </c>
      <c r="G153" s="209"/>
      <c r="H153" s="212">
        <v>1</v>
      </c>
      <c r="I153" s="213"/>
      <c r="J153" s="209"/>
      <c r="K153" s="209"/>
      <c r="L153" s="214"/>
      <c r="M153" s="215"/>
      <c r="N153" s="216"/>
      <c r="O153" s="216"/>
      <c r="P153" s="216"/>
      <c r="Q153" s="216"/>
      <c r="R153" s="216"/>
      <c r="S153" s="216"/>
      <c r="T153" s="217"/>
      <c r="AT153" s="218" t="s">
        <v>292</v>
      </c>
      <c r="AU153" s="218" t="s">
        <v>82</v>
      </c>
      <c r="AV153" s="13" t="s">
        <v>82</v>
      </c>
      <c r="AW153" s="13" t="s">
        <v>33</v>
      </c>
      <c r="AX153" s="13" t="s">
        <v>80</v>
      </c>
      <c r="AY153" s="218" t="s">
        <v>118</v>
      </c>
    </row>
    <row r="154" spans="1:65" s="2" customFormat="1" ht="16.5" customHeight="1">
      <c r="A154" s="34"/>
      <c r="B154" s="35"/>
      <c r="C154" s="165" t="s">
        <v>176</v>
      </c>
      <c r="D154" s="165" t="s">
        <v>121</v>
      </c>
      <c r="E154" s="166" t="s">
        <v>586</v>
      </c>
      <c r="F154" s="167" t="s">
        <v>587</v>
      </c>
      <c r="G154" s="168" t="s">
        <v>545</v>
      </c>
      <c r="H154" s="169">
        <v>0.1</v>
      </c>
      <c r="I154" s="170"/>
      <c r="J154" s="171">
        <f>ROUND(I154*H154,2)</f>
        <v>0</v>
      </c>
      <c r="K154" s="167" t="s">
        <v>282</v>
      </c>
      <c r="L154" s="39"/>
      <c r="M154" s="172" t="s">
        <v>19</v>
      </c>
      <c r="N154" s="173" t="s">
        <v>44</v>
      </c>
      <c r="O154" s="64"/>
      <c r="P154" s="174">
        <f>O154*H154</f>
        <v>0</v>
      </c>
      <c r="Q154" s="174">
        <v>1.3999999999999999E-4</v>
      </c>
      <c r="R154" s="174">
        <f>Q154*H154</f>
        <v>1.4E-5</v>
      </c>
      <c r="S154" s="174">
        <v>0</v>
      </c>
      <c r="T154" s="175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76" t="s">
        <v>139</v>
      </c>
      <c r="AT154" s="176" t="s">
        <v>121</v>
      </c>
      <c r="AU154" s="176" t="s">
        <v>82</v>
      </c>
      <c r="AY154" s="17" t="s">
        <v>118</v>
      </c>
      <c r="BE154" s="177">
        <f>IF(N154="základní",J154,0)</f>
        <v>0</v>
      </c>
      <c r="BF154" s="177">
        <f>IF(N154="snížená",J154,0)</f>
        <v>0</v>
      </c>
      <c r="BG154" s="177">
        <f>IF(N154="zákl. přenesená",J154,0)</f>
        <v>0</v>
      </c>
      <c r="BH154" s="177">
        <f>IF(N154="sníž. přenesená",J154,0)</f>
        <v>0</v>
      </c>
      <c r="BI154" s="177">
        <f>IF(N154="nulová",J154,0)</f>
        <v>0</v>
      </c>
      <c r="BJ154" s="17" t="s">
        <v>80</v>
      </c>
      <c r="BK154" s="177">
        <f>ROUND(I154*H154,2)</f>
        <v>0</v>
      </c>
      <c r="BL154" s="17" t="s">
        <v>139</v>
      </c>
      <c r="BM154" s="176" t="s">
        <v>588</v>
      </c>
    </row>
    <row r="155" spans="1:65" s="2" customFormat="1" ht="11.25">
      <c r="A155" s="34"/>
      <c r="B155" s="35"/>
      <c r="C155" s="36"/>
      <c r="D155" s="178" t="s">
        <v>127</v>
      </c>
      <c r="E155" s="36"/>
      <c r="F155" s="179" t="s">
        <v>589</v>
      </c>
      <c r="G155" s="36"/>
      <c r="H155" s="36"/>
      <c r="I155" s="180"/>
      <c r="J155" s="36"/>
      <c r="K155" s="36"/>
      <c r="L155" s="39"/>
      <c r="M155" s="181"/>
      <c r="N155" s="182"/>
      <c r="O155" s="64"/>
      <c r="P155" s="64"/>
      <c r="Q155" s="64"/>
      <c r="R155" s="64"/>
      <c r="S155" s="64"/>
      <c r="T155" s="65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127</v>
      </c>
      <c r="AU155" s="17" t="s">
        <v>82</v>
      </c>
    </row>
    <row r="156" spans="1:65" s="2" customFormat="1" ht="11.25">
      <c r="A156" s="34"/>
      <c r="B156" s="35"/>
      <c r="C156" s="36"/>
      <c r="D156" s="206" t="s">
        <v>286</v>
      </c>
      <c r="E156" s="36"/>
      <c r="F156" s="207" t="s">
        <v>590</v>
      </c>
      <c r="G156" s="36"/>
      <c r="H156" s="36"/>
      <c r="I156" s="180"/>
      <c r="J156" s="36"/>
      <c r="K156" s="36"/>
      <c r="L156" s="39"/>
      <c r="M156" s="181"/>
      <c r="N156" s="182"/>
      <c r="O156" s="64"/>
      <c r="P156" s="64"/>
      <c r="Q156" s="64"/>
      <c r="R156" s="64"/>
      <c r="S156" s="64"/>
      <c r="T156" s="65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7" t="s">
        <v>286</v>
      </c>
      <c r="AU156" s="17" t="s">
        <v>82</v>
      </c>
    </row>
    <row r="157" spans="1:65" s="11" customFormat="1" ht="22.9" customHeight="1">
      <c r="B157" s="151"/>
      <c r="C157" s="152"/>
      <c r="D157" s="153" t="s">
        <v>72</v>
      </c>
      <c r="E157" s="204" t="s">
        <v>591</v>
      </c>
      <c r="F157" s="204" t="s">
        <v>592</v>
      </c>
      <c r="G157" s="152"/>
      <c r="H157" s="152"/>
      <c r="I157" s="155"/>
      <c r="J157" s="205">
        <f>BK157</f>
        <v>0</v>
      </c>
      <c r="K157" s="152"/>
      <c r="L157" s="157"/>
      <c r="M157" s="158"/>
      <c r="N157" s="159"/>
      <c r="O157" s="159"/>
      <c r="P157" s="160">
        <f>SUM(P158:P163)</f>
        <v>0</v>
      </c>
      <c r="Q157" s="159"/>
      <c r="R157" s="160">
        <f>SUM(R158:R163)</f>
        <v>6.3E-3</v>
      </c>
      <c r="S157" s="159"/>
      <c r="T157" s="161">
        <f>SUM(T158:T163)</f>
        <v>0</v>
      </c>
      <c r="AR157" s="162" t="s">
        <v>80</v>
      </c>
      <c r="AT157" s="163" t="s">
        <v>72</v>
      </c>
      <c r="AU157" s="163" t="s">
        <v>80</v>
      </c>
      <c r="AY157" s="162" t="s">
        <v>118</v>
      </c>
      <c r="BK157" s="164">
        <f>SUM(BK158:BK163)</f>
        <v>0</v>
      </c>
    </row>
    <row r="158" spans="1:65" s="2" customFormat="1" ht="21.75" customHeight="1">
      <c r="A158" s="34"/>
      <c r="B158" s="35"/>
      <c r="C158" s="165" t="s">
        <v>180</v>
      </c>
      <c r="D158" s="165" t="s">
        <v>121</v>
      </c>
      <c r="E158" s="166" t="s">
        <v>593</v>
      </c>
      <c r="F158" s="167" t="s">
        <v>594</v>
      </c>
      <c r="G158" s="168" t="s">
        <v>545</v>
      </c>
      <c r="H158" s="169">
        <v>30</v>
      </c>
      <c r="I158" s="170"/>
      <c r="J158" s="171">
        <f>ROUND(I158*H158,2)</f>
        <v>0</v>
      </c>
      <c r="K158" s="167" t="s">
        <v>282</v>
      </c>
      <c r="L158" s="39"/>
      <c r="M158" s="172" t="s">
        <v>19</v>
      </c>
      <c r="N158" s="173" t="s">
        <v>44</v>
      </c>
      <c r="O158" s="64"/>
      <c r="P158" s="174">
        <f>O158*H158</f>
        <v>0</v>
      </c>
      <c r="Q158" s="174">
        <v>1.2999999999999999E-4</v>
      </c>
      <c r="R158" s="174">
        <f>Q158*H158</f>
        <v>3.8999999999999998E-3</v>
      </c>
      <c r="S158" s="174">
        <v>0</v>
      </c>
      <c r="T158" s="175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76" t="s">
        <v>139</v>
      </c>
      <c r="AT158" s="176" t="s">
        <v>121</v>
      </c>
      <c r="AU158" s="176" t="s">
        <v>82</v>
      </c>
      <c r="AY158" s="17" t="s">
        <v>118</v>
      </c>
      <c r="BE158" s="177">
        <f>IF(N158="základní",J158,0)</f>
        <v>0</v>
      </c>
      <c r="BF158" s="177">
        <f>IF(N158="snížená",J158,0)</f>
        <v>0</v>
      </c>
      <c r="BG158" s="177">
        <f>IF(N158="zákl. přenesená",J158,0)</f>
        <v>0</v>
      </c>
      <c r="BH158" s="177">
        <f>IF(N158="sníž. přenesená",J158,0)</f>
        <v>0</v>
      </c>
      <c r="BI158" s="177">
        <f>IF(N158="nulová",J158,0)</f>
        <v>0</v>
      </c>
      <c r="BJ158" s="17" t="s">
        <v>80</v>
      </c>
      <c r="BK158" s="177">
        <f>ROUND(I158*H158,2)</f>
        <v>0</v>
      </c>
      <c r="BL158" s="17" t="s">
        <v>139</v>
      </c>
      <c r="BM158" s="176" t="s">
        <v>595</v>
      </c>
    </row>
    <row r="159" spans="1:65" s="2" customFormat="1" ht="11.25">
      <c r="A159" s="34"/>
      <c r="B159" s="35"/>
      <c r="C159" s="36"/>
      <c r="D159" s="178" t="s">
        <v>127</v>
      </c>
      <c r="E159" s="36"/>
      <c r="F159" s="179" t="s">
        <v>596</v>
      </c>
      <c r="G159" s="36"/>
      <c r="H159" s="36"/>
      <c r="I159" s="180"/>
      <c r="J159" s="36"/>
      <c r="K159" s="36"/>
      <c r="L159" s="39"/>
      <c r="M159" s="181"/>
      <c r="N159" s="182"/>
      <c r="O159" s="64"/>
      <c r="P159" s="64"/>
      <c r="Q159" s="64"/>
      <c r="R159" s="64"/>
      <c r="S159" s="64"/>
      <c r="T159" s="65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127</v>
      </c>
      <c r="AU159" s="17" t="s">
        <v>82</v>
      </c>
    </row>
    <row r="160" spans="1:65" s="2" customFormat="1" ht="11.25">
      <c r="A160" s="34"/>
      <c r="B160" s="35"/>
      <c r="C160" s="36"/>
      <c r="D160" s="206" t="s">
        <v>286</v>
      </c>
      <c r="E160" s="36"/>
      <c r="F160" s="207" t="s">
        <v>597</v>
      </c>
      <c r="G160" s="36"/>
      <c r="H160" s="36"/>
      <c r="I160" s="180"/>
      <c r="J160" s="36"/>
      <c r="K160" s="36"/>
      <c r="L160" s="39"/>
      <c r="M160" s="181"/>
      <c r="N160" s="182"/>
      <c r="O160" s="64"/>
      <c r="P160" s="64"/>
      <c r="Q160" s="64"/>
      <c r="R160" s="64"/>
      <c r="S160" s="64"/>
      <c r="T160" s="65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7" t="s">
        <v>286</v>
      </c>
      <c r="AU160" s="17" t="s">
        <v>82</v>
      </c>
    </row>
    <row r="161" spans="1:65" s="2" customFormat="1" ht="16.5" customHeight="1">
      <c r="A161" s="34"/>
      <c r="B161" s="35"/>
      <c r="C161" s="165" t="s">
        <v>8</v>
      </c>
      <c r="D161" s="165" t="s">
        <v>121</v>
      </c>
      <c r="E161" s="166" t="s">
        <v>598</v>
      </c>
      <c r="F161" s="167" t="s">
        <v>599</v>
      </c>
      <c r="G161" s="168" t="s">
        <v>545</v>
      </c>
      <c r="H161" s="169">
        <v>60</v>
      </c>
      <c r="I161" s="170"/>
      <c r="J161" s="171">
        <f>ROUND(I161*H161,2)</f>
        <v>0</v>
      </c>
      <c r="K161" s="167" t="s">
        <v>282</v>
      </c>
      <c r="L161" s="39"/>
      <c r="M161" s="172" t="s">
        <v>19</v>
      </c>
      <c r="N161" s="173" t="s">
        <v>44</v>
      </c>
      <c r="O161" s="64"/>
      <c r="P161" s="174">
        <f>O161*H161</f>
        <v>0</v>
      </c>
      <c r="Q161" s="174">
        <v>4.0000000000000003E-5</v>
      </c>
      <c r="R161" s="174">
        <f>Q161*H161</f>
        <v>2.4000000000000002E-3</v>
      </c>
      <c r="S161" s="174">
        <v>0</v>
      </c>
      <c r="T161" s="175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76" t="s">
        <v>139</v>
      </c>
      <c r="AT161" s="176" t="s">
        <v>121</v>
      </c>
      <c r="AU161" s="176" t="s">
        <v>82</v>
      </c>
      <c r="AY161" s="17" t="s">
        <v>118</v>
      </c>
      <c r="BE161" s="177">
        <f>IF(N161="základní",J161,0)</f>
        <v>0</v>
      </c>
      <c r="BF161" s="177">
        <f>IF(N161="snížená",J161,0)</f>
        <v>0</v>
      </c>
      <c r="BG161" s="177">
        <f>IF(N161="zákl. přenesená",J161,0)</f>
        <v>0</v>
      </c>
      <c r="BH161" s="177">
        <f>IF(N161="sníž. přenesená",J161,0)</f>
        <v>0</v>
      </c>
      <c r="BI161" s="177">
        <f>IF(N161="nulová",J161,0)</f>
        <v>0</v>
      </c>
      <c r="BJ161" s="17" t="s">
        <v>80</v>
      </c>
      <c r="BK161" s="177">
        <f>ROUND(I161*H161,2)</f>
        <v>0</v>
      </c>
      <c r="BL161" s="17" t="s">
        <v>139</v>
      </c>
      <c r="BM161" s="176" t="s">
        <v>600</v>
      </c>
    </row>
    <row r="162" spans="1:65" s="2" customFormat="1" ht="11.25">
      <c r="A162" s="34"/>
      <c r="B162" s="35"/>
      <c r="C162" s="36"/>
      <c r="D162" s="178" t="s">
        <v>127</v>
      </c>
      <c r="E162" s="36"/>
      <c r="F162" s="179" t="s">
        <v>601</v>
      </c>
      <c r="G162" s="36"/>
      <c r="H162" s="36"/>
      <c r="I162" s="180"/>
      <c r="J162" s="36"/>
      <c r="K162" s="36"/>
      <c r="L162" s="39"/>
      <c r="M162" s="181"/>
      <c r="N162" s="182"/>
      <c r="O162" s="64"/>
      <c r="P162" s="64"/>
      <c r="Q162" s="64"/>
      <c r="R162" s="64"/>
      <c r="S162" s="64"/>
      <c r="T162" s="65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7" t="s">
        <v>127</v>
      </c>
      <c r="AU162" s="17" t="s">
        <v>82</v>
      </c>
    </row>
    <row r="163" spans="1:65" s="2" customFormat="1" ht="11.25">
      <c r="A163" s="34"/>
      <c r="B163" s="35"/>
      <c r="C163" s="36"/>
      <c r="D163" s="206" t="s">
        <v>286</v>
      </c>
      <c r="E163" s="36"/>
      <c r="F163" s="207" t="s">
        <v>602</v>
      </c>
      <c r="G163" s="36"/>
      <c r="H163" s="36"/>
      <c r="I163" s="180"/>
      <c r="J163" s="36"/>
      <c r="K163" s="36"/>
      <c r="L163" s="39"/>
      <c r="M163" s="181"/>
      <c r="N163" s="182"/>
      <c r="O163" s="64"/>
      <c r="P163" s="64"/>
      <c r="Q163" s="64"/>
      <c r="R163" s="64"/>
      <c r="S163" s="64"/>
      <c r="T163" s="65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286</v>
      </c>
      <c r="AU163" s="17" t="s">
        <v>82</v>
      </c>
    </row>
    <row r="164" spans="1:65" s="11" customFormat="1" ht="22.9" customHeight="1">
      <c r="B164" s="151"/>
      <c r="C164" s="152"/>
      <c r="D164" s="153" t="s">
        <v>72</v>
      </c>
      <c r="E164" s="204" t="s">
        <v>603</v>
      </c>
      <c r="F164" s="204" t="s">
        <v>604</v>
      </c>
      <c r="G164" s="152"/>
      <c r="H164" s="152"/>
      <c r="I164" s="155"/>
      <c r="J164" s="205">
        <f>BK164</f>
        <v>0</v>
      </c>
      <c r="K164" s="152"/>
      <c r="L164" s="157"/>
      <c r="M164" s="158"/>
      <c r="N164" s="159"/>
      <c r="O164" s="159"/>
      <c r="P164" s="160">
        <f>SUM(P165:P217)</f>
        <v>0</v>
      </c>
      <c r="Q164" s="159"/>
      <c r="R164" s="160">
        <f>SUM(R165:R217)</f>
        <v>0</v>
      </c>
      <c r="S164" s="159"/>
      <c r="T164" s="161">
        <f>SUM(T165:T217)</f>
        <v>1.0450999999999999</v>
      </c>
      <c r="AR164" s="162" t="s">
        <v>80</v>
      </c>
      <c r="AT164" s="163" t="s">
        <v>72</v>
      </c>
      <c r="AU164" s="163" t="s">
        <v>80</v>
      </c>
      <c r="AY164" s="162" t="s">
        <v>118</v>
      </c>
      <c r="BK164" s="164">
        <f>SUM(BK165:BK217)</f>
        <v>0</v>
      </c>
    </row>
    <row r="165" spans="1:65" s="2" customFormat="1" ht="16.5" customHeight="1">
      <c r="A165" s="34"/>
      <c r="B165" s="35"/>
      <c r="C165" s="165" t="s">
        <v>125</v>
      </c>
      <c r="D165" s="165" t="s">
        <v>121</v>
      </c>
      <c r="E165" s="166" t="s">
        <v>605</v>
      </c>
      <c r="F165" s="167" t="s">
        <v>606</v>
      </c>
      <c r="G165" s="168" t="s">
        <v>545</v>
      </c>
      <c r="H165" s="169">
        <v>1.0129999999999999</v>
      </c>
      <c r="I165" s="170"/>
      <c r="J165" s="171">
        <f>ROUND(I165*H165,2)</f>
        <v>0</v>
      </c>
      <c r="K165" s="167" t="s">
        <v>282</v>
      </c>
      <c r="L165" s="39"/>
      <c r="M165" s="172" t="s">
        <v>19</v>
      </c>
      <c r="N165" s="173" t="s">
        <v>44</v>
      </c>
      <c r="O165" s="64"/>
      <c r="P165" s="174">
        <f>O165*H165</f>
        <v>0</v>
      </c>
      <c r="Q165" s="174">
        <v>0</v>
      </c>
      <c r="R165" s="174">
        <f>Q165*H165</f>
        <v>0</v>
      </c>
      <c r="S165" s="174">
        <v>0.26</v>
      </c>
      <c r="T165" s="175">
        <f>S165*H165</f>
        <v>0.26338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76" t="s">
        <v>139</v>
      </c>
      <c r="AT165" s="176" t="s">
        <v>121</v>
      </c>
      <c r="AU165" s="176" t="s">
        <v>82</v>
      </c>
      <c r="AY165" s="17" t="s">
        <v>118</v>
      </c>
      <c r="BE165" s="177">
        <f>IF(N165="základní",J165,0)</f>
        <v>0</v>
      </c>
      <c r="BF165" s="177">
        <f>IF(N165="snížená",J165,0)</f>
        <v>0</v>
      </c>
      <c r="BG165" s="177">
        <f>IF(N165="zákl. přenesená",J165,0)</f>
        <v>0</v>
      </c>
      <c r="BH165" s="177">
        <f>IF(N165="sníž. přenesená",J165,0)</f>
        <v>0</v>
      </c>
      <c r="BI165" s="177">
        <f>IF(N165="nulová",J165,0)</f>
        <v>0</v>
      </c>
      <c r="BJ165" s="17" t="s">
        <v>80</v>
      </c>
      <c r="BK165" s="177">
        <f>ROUND(I165*H165,2)</f>
        <v>0</v>
      </c>
      <c r="BL165" s="17" t="s">
        <v>139</v>
      </c>
      <c r="BM165" s="176" t="s">
        <v>607</v>
      </c>
    </row>
    <row r="166" spans="1:65" s="2" customFormat="1" ht="19.5">
      <c r="A166" s="34"/>
      <c r="B166" s="35"/>
      <c r="C166" s="36"/>
      <c r="D166" s="178" t="s">
        <v>127</v>
      </c>
      <c r="E166" s="36"/>
      <c r="F166" s="179" t="s">
        <v>608</v>
      </c>
      <c r="G166" s="36"/>
      <c r="H166" s="36"/>
      <c r="I166" s="180"/>
      <c r="J166" s="36"/>
      <c r="K166" s="36"/>
      <c r="L166" s="39"/>
      <c r="M166" s="181"/>
      <c r="N166" s="182"/>
      <c r="O166" s="64"/>
      <c r="P166" s="64"/>
      <c r="Q166" s="64"/>
      <c r="R166" s="64"/>
      <c r="S166" s="64"/>
      <c r="T166" s="65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7" t="s">
        <v>127</v>
      </c>
      <c r="AU166" s="17" t="s">
        <v>82</v>
      </c>
    </row>
    <row r="167" spans="1:65" s="2" customFormat="1" ht="11.25">
      <c r="A167" s="34"/>
      <c r="B167" s="35"/>
      <c r="C167" s="36"/>
      <c r="D167" s="206" t="s">
        <v>286</v>
      </c>
      <c r="E167" s="36"/>
      <c r="F167" s="207" t="s">
        <v>609</v>
      </c>
      <c r="G167" s="36"/>
      <c r="H167" s="36"/>
      <c r="I167" s="180"/>
      <c r="J167" s="36"/>
      <c r="K167" s="36"/>
      <c r="L167" s="39"/>
      <c r="M167" s="181"/>
      <c r="N167" s="182"/>
      <c r="O167" s="64"/>
      <c r="P167" s="64"/>
      <c r="Q167" s="64"/>
      <c r="R167" s="64"/>
      <c r="S167" s="64"/>
      <c r="T167" s="65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286</v>
      </c>
      <c r="AU167" s="17" t="s">
        <v>82</v>
      </c>
    </row>
    <row r="168" spans="1:65" s="13" customFormat="1" ht="11.25">
      <c r="B168" s="208"/>
      <c r="C168" s="209"/>
      <c r="D168" s="178" t="s">
        <v>292</v>
      </c>
      <c r="E168" s="210" t="s">
        <v>19</v>
      </c>
      <c r="F168" s="211" t="s">
        <v>610</v>
      </c>
      <c r="G168" s="209"/>
      <c r="H168" s="212">
        <v>1.0129999999999999</v>
      </c>
      <c r="I168" s="213"/>
      <c r="J168" s="209"/>
      <c r="K168" s="209"/>
      <c r="L168" s="214"/>
      <c r="M168" s="215"/>
      <c r="N168" s="216"/>
      <c r="O168" s="216"/>
      <c r="P168" s="216"/>
      <c r="Q168" s="216"/>
      <c r="R168" s="216"/>
      <c r="S168" s="216"/>
      <c r="T168" s="217"/>
      <c r="AT168" s="218" t="s">
        <v>292</v>
      </c>
      <c r="AU168" s="218" t="s">
        <v>82</v>
      </c>
      <c r="AV168" s="13" t="s">
        <v>82</v>
      </c>
      <c r="AW168" s="13" t="s">
        <v>33</v>
      </c>
      <c r="AX168" s="13" t="s">
        <v>80</v>
      </c>
      <c r="AY168" s="218" t="s">
        <v>118</v>
      </c>
    </row>
    <row r="169" spans="1:65" s="2" customFormat="1" ht="16.5" customHeight="1">
      <c r="A169" s="34"/>
      <c r="B169" s="35"/>
      <c r="C169" s="165" t="s">
        <v>191</v>
      </c>
      <c r="D169" s="165" t="s">
        <v>121</v>
      </c>
      <c r="E169" s="166" t="s">
        <v>611</v>
      </c>
      <c r="F169" s="167" t="s">
        <v>612</v>
      </c>
      <c r="G169" s="168" t="s">
        <v>545</v>
      </c>
      <c r="H169" s="169">
        <v>1.0129999999999999</v>
      </c>
      <c r="I169" s="170"/>
      <c r="J169" s="171">
        <f>ROUND(I169*H169,2)</f>
        <v>0</v>
      </c>
      <c r="K169" s="167" t="s">
        <v>282</v>
      </c>
      <c r="L169" s="39"/>
      <c r="M169" s="172" t="s">
        <v>19</v>
      </c>
      <c r="N169" s="173" t="s">
        <v>44</v>
      </c>
      <c r="O169" s="64"/>
      <c r="P169" s="174">
        <f>O169*H169</f>
        <v>0</v>
      </c>
      <c r="Q169" s="174">
        <v>0</v>
      </c>
      <c r="R169" s="174">
        <f>Q169*H169</f>
        <v>0</v>
      </c>
      <c r="S169" s="174">
        <v>0.44</v>
      </c>
      <c r="T169" s="175">
        <f>S169*H169</f>
        <v>0.44571999999999995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76" t="s">
        <v>139</v>
      </c>
      <c r="AT169" s="176" t="s">
        <v>121</v>
      </c>
      <c r="AU169" s="176" t="s">
        <v>82</v>
      </c>
      <c r="AY169" s="17" t="s">
        <v>118</v>
      </c>
      <c r="BE169" s="177">
        <f>IF(N169="základní",J169,0)</f>
        <v>0</v>
      </c>
      <c r="BF169" s="177">
        <f>IF(N169="snížená",J169,0)</f>
        <v>0</v>
      </c>
      <c r="BG169" s="177">
        <f>IF(N169="zákl. přenesená",J169,0)</f>
        <v>0</v>
      </c>
      <c r="BH169" s="177">
        <f>IF(N169="sníž. přenesená",J169,0)</f>
        <v>0</v>
      </c>
      <c r="BI169" s="177">
        <f>IF(N169="nulová",J169,0)</f>
        <v>0</v>
      </c>
      <c r="BJ169" s="17" t="s">
        <v>80</v>
      </c>
      <c r="BK169" s="177">
        <f>ROUND(I169*H169,2)</f>
        <v>0</v>
      </c>
      <c r="BL169" s="17" t="s">
        <v>139</v>
      </c>
      <c r="BM169" s="176" t="s">
        <v>613</v>
      </c>
    </row>
    <row r="170" spans="1:65" s="2" customFormat="1" ht="19.5">
      <c r="A170" s="34"/>
      <c r="B170" s="35"/>
      <c r="C170" s="36"/>
      <c r="D170" s="178" t="s">
        <v>127</v>
      </c>
      <c r="E170" s="36"/>
      <c r="F170" s="179" t="s">
        <v>614</v>
      </c>
      <c r="G170" s="36"/>
      <c r="H170" s="36"/>
      <c r="I170" s="180"/>
      <c r="J170" s="36"/>
      <c r="K170" s="36"/>
      <c r="L170" s="39"/>
      <c r="M170" s="181"/>
      <c r="N170" s="182"/>
      <c r="O170" s="64"/>
      <c r="P170" s="64"/>
      <c r="Q170" s="64"/>
      <c r="R170" s="64"/>
      <c r="S170" s="64"/>
      <c r="T170" s="65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7" t="s">
        <v>127</v>
      </c>
      <c r="AU170" s="17" t="s">
        <v>82</v>
      </c>
    </row>
    <row r="171" spans="1:65" s="2" customFormat="1" ht="11.25">
      <c r="A171" s="34"/>
      <c r="B171" s="35"/>
      <c r="C171" s="36"/>
      <c r="D171" s="206" t="s">
        <v>286</v>
      </c>
      <c r="E171" s="36"/>
      <c r="F171" s="207" t="s">
        <v>615</v>
      </c>
      <c r="G171" s="36"/>
      <c r="H171" s="36"/>
      <c r="I171" s="180"/>
      <c r="J171" s="36"/>
      <c r="K171" s="36"/>
      <c r="L171" s="39"/>
      <c r="M171" s="181"/>
      <c r="N171" s="182"/>
      <c r="O171" s="64"/>
      <c r="P171" s="64"/>
      <c r="Q171" s="64"/>
      <c r="R171" s="64"/>
      <c r="S171" s="64"/>
      <c r="T171" s="65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286</v>
      </c>
      <c r="AU171" s="17" t="s">
        <v>82</v>
      </c>
    </row>
    <row r="172" spans="1:65" s="2" customFormat="1" ht="16.5" customHeight="1">
      <c r="A172" s="34"/>
      <c r="B172" s="35"/>
      <c r="C172" s="165" t="s">
        <v>195</v>
      </c>
      <c r="D172" s="165" t="s">
        <v>121</v>
      </c>
      <c r="E172" s="166" t="s">
        <v>616</v>
      </c>
      <c r="F172" s="167" t="s">
        <v>617</v>
      </c>
      <c r="G172" s="168" t="s">
        <v>186</v>
      </c>
      <c r="H172" s="169">
        <v>8</v>
      </c>
      <c r="I172" s="170"/>
      <c r="J172" s="171">
        <f>ROUND(I172*H172,2)</f>
        <v>0</v>
      </c>
      <c r="K172" s="167" t="s">
        <v>282</v>
      </c>
      <c r="L172" s="39"/>
      <c r="M172" s="172" t="s">
        <v>19</v>
      </c>
      <c r="N172" s="173" t="s">
        <v>44</v>
      </c>
      <c r="O172" s="64"/>
      <c r="P172" s="174">
        <f>O172*H172</f>
        <v>0</v>
      </c>
      <c r="Q172" s="174">
        <v>0</v>
      </c>
      <c r="R172" s="174">
        <f>Q172*H172</f>
        <v>0</v>
      </c>
      <c r="S172" s="174">
        <v>8.9999999999999993E-3</v>
      </c>
      <c r="T172" s="175">
        <f>S172*H172</f>
        <v>7.1999999999999995E-2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76" t="s">
        <v>139</v>
      </c>
      <c r="AT172" s="176" t="s">
        <v>121</v>
      </c>
      <c r="AU172" s="176" t="s">
        <v>82</v>
      </c>
      <c r="AY172" s="17" t="s">
        <v>118</v>
      </c>
      <c r="BE172" s="177">
        <f>IF(N172="základní",J172,0)</f>
        <v>0</v>
      </c>
      <c r="BF172" s="177">
        <f>IF(N172="snížená",J172,0)</f>
        <v>0</v>
      </c>
      <c r="BG172" s="177">
        <f>IF(N172="zákl. přenesená",J172,0)</f>
        <v>0</v>
      </c>
      <c r="BH172" s="177">
        <f>IF(N172="sníž. přenesená",J172,0)</f>
        <v>0</v>
      </c>
      <c r="BI172" s="177">
        <f>IF(N172="nulová",J172,0)</f>
        <v>0</v>
      </c>
      <c r="BJ172" s="17" t="s">
        <v>80</v>
      </c>
      <c r="BK172" s="177">
        <f>ROUND(I172*H172,2)</f>
        <v>0</v>
      </c>
      <c r="BL172" s="17" t="s">
        <v>139</v>
      </c>
      <c r="BM172" s="176" t="s">
        <v>618</v>
      </c>
    </row>
    <row r="173" spans="1:65" s="2" customFormat="1" ht="11.25">
      <c r="A173" s="34"/>
      <c r="B173" s="35"/>
      <c r="C173" s="36"/>
      <c r="D173" s="178" t="s">
        <v>127</v>
      </c>
      <c r="E173" s="36"/>
      <c r="F173" s="179" t="s">
        <v>619</v>
      </c>
      <c r="G173" s="36"/>
      <c r="H173" s="36"/>
      <c r="I173" s="180"/>
      <c r="J173" s="36"/>
      <c r="K173" s="36"/>
      <c r="L173" s="39"/>
      <c r="M173" s="181"/>
      <c r="N173" s="182"/>
      <c r="O173" s="64"/>
      <c r="P173" s="64"/>
      <c r="Q173" s="64"/>
      <c r="R173" s="64"/>
      <c r="S173" s="64"/>
      <c r="T173" s="65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7" t="s">
        <v>127</v>
      </c>
      <c r="AU173" s="17" t="s">
        <v>82</v>
      </c>
    </row>
    <row r="174" spans="1:65" s="2" customFormat="1" ht="11.25">
      <c r="A174" s="34"/>
      <c r="B174" s="35"/>
      <c r="C174" s="36"/>
      <c r="D174" s="206" t="s">
        <v>286</v>
      </c>
      <c r="E174" s="36"/>
      <c r="F174" s="207" t="s">
        <v>620</v>
      </c>
      <c r="G174" s="36"/>
      <c r="H174" s="36"/>
      <c r="I174" s="180"/>
      <c r="J174" s="36"/>
      <c r="K174" s="36"/>
      <c r="L174" s="39"/>
      <c r="M174" s="181"/>
      <c r="N174" s="182"/>
      <c r="O174" s="64"/>
      <c r="P174" s="64"/>
      <c r="Q174" s="64"/>
      <c r="R174" s="64"/>
      <c r="S174" s="64"/>
      <c r="T174" s="65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7" t="s">
        <v>286</v>
      </c>
      <c r="AU174" s="17" t="s">
        <v>82</v>
      </c>
    </row>
    <row r="175" spans="1:65" s="13" customFormat="1" ht="11.25">
      <c r="B175" s="208"/>
      <c r="C175" s="209"/>
      <c r="D175" s="178" t="s">
        <v>292</v>
      </c>
      <c r="E175" s="210" t="s">
        <v>19</v>
      </c>
      <c r="F175" s="211" t="s">
        <v>621</v>
      </c>
      <c r="G175" s="209"/>
      <c r="H175" s="212">
        <v>8</v>
      </c>
      <c r="I175" s="213"/>
      <c r="J175" s="209"/>
      <c r="K175" s="209"/>
      <c r="L175" s="214"/>
      <c r="M175" s="215"/>
      <c r="N175" s="216"/>
      <c r="O175" s="216"/>
      <c r="P175" s="216"/>
      <c r="Q175" s="216"/>
      <c r="R175" s="216"/>
      <c r="S175" s="216"/>
      <c r="T175" s="217"/>
      <c r="AT175" s="218" t="s">
        <v>292</v>
      </c>
      <c r="AU175" s="218" t="s">
        <v>82</v>
      </c>
      <c r="AV175" s="13" t="s">
        <v>82</v>
      </c>
      <c r="AW175" s="13" t="s">
        <v>33</v>
      </c>
      <c r="AX175" s="13" t="s">
        <v>80</v>
      </c>
      <c r="AY175" s="218" t="s">
        <v>118</v>
      </c>
    </row>
    <row r="176" spans="1:65" s="2" customFormat="1" ht="16.5" customHeight="1">
      <c r="A176" s="34"/>
      <c r="B176" s="35"/>
      <c r="C176" s="165" t="s">
        <v>199</v>
      </c>
      <c r="D176" s="165" t="s">
        <v>121</v>
      </c>
      <c r="E176" s="166" t="s">
        <v>622</v>
      </c>
      <c r="F176" s="167" t="s">
        <v>623</v>
      </c>
      <c r="G176" s="168" t="s">
        <v>309</v>
      </c>
      <c r="H176" s="169">
        <v>12</v>
      </c>
      <c r="I176" s="170"/>
      <c r="J176" s="171">
        <f>ROUND(I176*H176,2)</f>
        <v>0</v>
      </c>
      <c r="K176" s="167" t="s">
        <v>282</v>
      </c>
      <c r="L176" s="39"/>
      <c r="M176" s="172" t="s">
        <v>19</v>
      </c>
      <c r="N176" s="173" t="s">
        <v>44</v>
      </c>
      <c r="O176" s="64"/>
      <c r="P176" s="174">
        <f>O176*H176</f>
        <v>0</v>
      </c>
      <c r="Q176" s="174">
        <v>0</v>
      </c>
      <c r="R176" s="174">
        <f>Q176*H176</f>
        <v>0</v>
      </c>
      <c r="S176" s="174">
        <v>4.0000000000000001E-3</v>
      </c>
      <c r="T176" s="175">
        <f>S176*H176</f>
        <v>4.8000000000000001E-2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76" t="s">
        <v>139</v>
      </c>
      <c r="AT176" s="176" t="s">
        <v>121</v>
      </c>
      <c r="AU176" s="176" t="s">
        <v>82</v>
      </c>
      <c r="AY176" s="17" t="s">
        <v>118</v>
      </c>
      <c r="BE176" s="177">
        <f>IF(N176="základní",J176,0)</f>
        <v>0</v>
      </c>
      <c r="BF176" s="177">
        <f>IF(N176="snížená",J176,0)</f>
        <v>0</v>
      </c>
      <c r="BG176" s="177">
        <f>IF(N176="zákl. přenesená",J176,0)</f>
        <v>0</v>
      </c>
      <c r="BH176" s="177">
        <f>IF(N176="sníž. přenesená",J176,0)</f>
        <v>0</v>
      </c>
      <c r="BI176" s="177">
        <f>IF(N176="nulová",J176,0)</f>
        <v>0</v>
      </c>
      <c r="BJ176" s="17" t="s">
        <v>80</v>
      </c>
      <c r="BK176" s="177">
        <f>ROUND(I176*H176,2)</f>
        <v>0</v>
      </c>
      <c r="BL176" s="17" t="s">
        <v>139</v>
      </c>
      <c r="BM176" s="176" t="s">
        <v>624</v>
      </c>
    </row>
    <row r="177" spans="1:65" s="2" customFormat="1" ht="19.5">
      <c r="A177" s="34"/>
      <c r="B177" s="35"/>
      <c r="C177" s="36"/>
      <c r="D177" s="178" t="s">
        <v>127</v>
      </c>
      <c r="E177" s="36"/>
      <c r="F177" s="179" t="s">
        <v>625</v>
      </c>
      <c r="G177" s="36"/>
      <c r="H177" s="36"/>
      <c r="I177" s="180"/>
      <c r="J177" s="36"/>
      <c r="K177" s="36"/>
      <c r="L177" s="39"/>
      <c r="M177" s="181"/>
      <c r="N177" s="182"/>
      <c r="O177" s="64"/>
      <c r="P177" s="64"/>
      <c r="Q177" s="64"/>
      <c r="R177" s="64"/>
      <c r="S177" s="64"/>
      <c r="T177" s="65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7" t="s">
        <v>127</v>
      </c>
      <c r="AU177" s="17" t="s">
        <v>82</v>
      </c>
    </row>
    <row r="178" spans="1:65" s="2" customFormat="1" ht="11.25">
      <c r="A178" s="34"/>
      <c r="B178" s="35"/>
      <c r="C178" s="36"/>
      <c r="D178" s="206" t="s">
        <v>286</v>
      </c>
      <c r="E178" s="36"/>
      <c r="F178" s="207" t="s">
        <v>626</v>
      </c>
      <c r="G178" s="36"/>
      <c r="H178" s="36"/>
      <c r="I178" s="180"/>
      <c r="J178" s="36"/>
      <c r="K178" s="36"/>
      <c r="L178" s="39"/>
      <c r="M178" s="181"/>
      <c r="N178" s="182"/>
      <c r="O178" s="64"/>
      <c r="P178" s="64"/>
      <c r="Q178" s="64"/>
      <c r="R178" s="64"/>
      <c r="S178" s="64"/>
      <c r="T178" s="65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7" t="s">
        <v>286</v>
      </c>
      <c r="AU178" s="17" t="s">
        <v>82</v>
      </c>
    </row>
    <row r="179" spans="1:65" s="13" customFormat="1" ht="11.25">
      <c r="B179" s="208"/>
      <c r="C179" s="209"/>
      <c r="D179" s="178" t="s">
        <v>292</v>
      </c>
      <c r="E179" s="210" t="s">
        <v>19</v>
      </c>
      <c r="F179" s="211" t="s">
        <v>518</v>
      </c>
      <c r="G179" s="209"/>
      <c r="H179" s="212">
        <v>1</v>
      </c>
      <c r="I179" s="213"/>
      <c r="J179" s="209"/>
      <c r="K179" s="209"/>
      <c r="L179" s="214"/>
      <c r="M179" s="215"/>
      <c r="N179" s="216"/>
      <c r="O179" s="216"/>
      <c r="P179" s="216"/>
      <c r="Q179" s="216"/>
      <c r="R179" s="216"/>
      <c r="S179" s="216"/>
      <c r="T179" s="217"/>
      <c r="AT179" s="218" t="s">
        <v>292</v>
      </c>
      <c r="AU179" s="218" t="s">
        <v>82</v>
      </c>
      <c r="AV179" s="13" t="s">
        <v>82</v>
      </c>
      <c r="AW179" s="13" t="s">
        <v>33</v>
      </c>
      <c r="AX179" s="13" t="s">
        <v>35</v>
      </c>
      <c r="AY179" s="218" t="s">
        <v>118</v>
      </c>
    </row>
    <row r="180" spans="1:65" s="13" customFormat="1" ht="11.25">
      <c r="B180" s="208"/>
      <c r="C180" s="209"/>
      <c r="D180" s="178" t="s">
        <v>292</v>
      </c>
      <c r="E180" s="210" t="s">
        <v>19</v>
      </c>
      <c r="F180" s="211" t="s">
        <v>519</v>
      </c>
      <c r="G180" s="209"/>
      <c r="H180" s="212">
        <v>11</v>
      </c>
      <c r="I180" s="213"/>
      <c r="J180" s="209"/>
      <c r="K180" s="209"/>
      <c r="L180" s="214"/>
      <c r="M180" s="215"/>
      <c r="N180" s="216"/>
      <c r="O180" s="216"/>
      <c r="P180" s="216"/>
      <c r="Q180" s="216"/>
      <c r="R180" s="216"/>
      <c r="S180" s="216"/>
      <c r="T180" s="217"/>
      <c r="AT180" s="218" t="s">
        <v>292</v>
      </c>
      <c r="AU180" s="218" t="s">
        <v>82</v>
      </c>
      <c r="AV180" s="13" t="s">
        <v>82</v>
      </c>
      <c r="AW180" s="13" t="s">
        <v>33</v>
      </c>
      <c r="AX180" s="13" t="s">
        <v>35</v>
      </c>
      <c r="AY180" s="218" t="s">
        <v>118</v>
      </c>
    </row>
    <row r="181" spans="1:65" s="14" customFormat="1" ht="11.25">
      <c r="B181" s="219"/>
      <c r="C181" s="220"/>
      <c r="D181" s="178" t="s">
        <v>292</v>
      </c>
      <c r="E181" s="221" t="s">
        <v>19</v>
      </c>
      <c r="F181" s="222" t="s">
        <v>520</v>
      </c>
      <c r="G181" s="220"/>
      <c r="H181" s="223">
        <v>12</v>
      </c>
      <c r="I181" s="224"/>
      <c r="J181" s="220"/>
      <c r="K181" s="220"/>
      <c r="L181" s="225"/>
      <c r="M181" s="226"/>
      <c r="N181" s="227"/>
      <c r="O181" s="227"/>
      <c r="P181" s="227"/>
      <c r="Q181" s="227"/>
      <c r="R181" s="227"/>
      <c r="S181" s="227"/>
      <c r="T181" s="228"/>
      <c r="AT181" s="229" t="s">
        <v>292</v>
      </c>
      <c r="AU181" s="229" t="s">
        <v>82</v>
      </c>
      <c r="AV181" s="14" t="s">
        <v>139</v>
      </c>
      <c r="AW181" s="14" t="s">
        <v>33</v>
      </c>
      <c r="AX181" s="14" t="s">
        <v>80</v>
      </c>
      <c r="AY181" s="229" t="s">
        <v>118</v>
      </c>
    </row>
    <row r="182" spans="1:65" s="2" customFormat="1" ht="16.5" customHeight="1">
      <c r="A182" s="34"/>
      <c r="B182" s="35"/>
      <c r="C182" s="165" t="s">
        <v>203</v>
      </c>
      <c r="D182" s="165" t="s">
        <v>121</v>
      </c>
      <c r="E182" s="166" t="s">
        <v>627</v>
      </c>
      <c r="F182" s="167" t="s">
        <v>628</v>
      </c>
      <c r="G182" s="168" t="s">
        <v>309</v>
      </c>
      <c r="H182" s="169">
        <v>17</v>
      </c>
      <c r="I182" s="170"/>
      <c r="J182" s="171">
        <f>ROUND(I182*H182,2)</f>
        <v>0</v>
      </c>
      <c r="K182" s="167" t="s">
        <v>282</v>
      </c>
      <c r="L182" s="39"/>
      <c r="M182" s="172" t="s">
        <v>19</v>
      </c>
      <c r="N182" s="173" t="s">
        <v>44</v>
      </c>
      <c r="O182" s="64"/>
      <c r="P182" s="174">
        <f>O182*H182</f>
        <v>0</v>
      </c>
      <c r="Q182" s="174">
        <v>0</v>
      </c>
      <c r="R182" s="174">
        <f>Q182*H182</f>
        <v>0</v>
      </c>
      <c r="S182" s="174">
        <v>8.0000000000000002E-3</v>
      </c>
      <c r="T182" s="175">
        <f>S182*H182</f>
        <v>0.13600000000000001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76" t="s">
        <v>139</v>
      </c>
      <c r="AT182" s="176" t="s">
        <v>121</v>
      </c>
      <c r="AU182" s="176" t="s">
        <v>82</v>
      </c>
      <c r="AY182" s="17" t="s">
        <v>118</v>
      </c>
      <c r="BE182" s="177">
        <f>IF(N182="základní",J182,0)</f>
        <v>0</v>
      </c>
      <c r="BF182" s="177">
        <f>IF(N182="snížená",J182,0)</f>
        <v>0</v>
      </c>
      <c r="BG182" s="177">
        <f>IF(N182="zákl. přenesená",J182,0)</f>
        <v>0</v>
      </c>
      <c r="BH182" s="177">
        <f>IF(N182="sníž. přenesená",J182,0)</f>
        <v>0</v>
      </c>
      <c r="BI182" s="177">
        <f>IF(N182="nulová",J182,0)</f>
        <v>0</v>
      </c>
      <c r="BJ182" s="17" t="s">
        <v>80</v>
      </c>
      <c r="BK182" s="177">
        <f>ROUND(I182*H182,2)</f>
        <v>0</v>
      </c>
      <c r="BL182" s="17" t="s">
        <v>139</v>
      </c>
      <c r="BM182" s="176" t="s">
        <v>629</v>
      </c>
    </row>
    <row r="183" spans="1:65" s="2" customFormat="1" ht="19.5">
      <c r="A183" s="34"/>
      <c r="B183" s="35"/>
      <c r="C183" s="36"/>
      <c r="D183" s="178" t="s">
        <v>127</v>
      </c>
      <c r="E183" s="36"/>
      <c r="F183" s="179" t="s">
        <v>630</v>
      </c>
      <c r="G183" s="36"/>
      <c r="H183" s="36"/>
      <c r="I183" s="180"/>
      <c r="J183" s="36"/>
      <c r="K183" s="36"/>
      <c r="L183" s="39"/>
      <c r="M183" s="181"/>
      <c r="N183" s="182"/>
      <c r="O183" s="64"/>
      <c r="P183" s="64"/>
      <c r="Q183" s="64"/>
      <c r="R183" s="64"/>
      <c r="S183" s="64"/>
      <c r="T183" s="65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7" t="s">
        <v>127</v>
      </c>
      <c r="AU183" s="17" t="s">
        <v>82</v>
      </c>
    </row>
    <row r="184" spans="1:65" s="2" customFormat="1" ht="11.25">
      <c r="A184" s="34"/>
      <c r="B184" s="35"/>
      <c r="C184" s="36"/>
      <c r="D184" s="206" t="s">
        <v>286</v>
      </c>
      <c r="E184" s="36"/>
      <c r="F184" s="207" t="s">
        <v>631</v>
      </c>
      <c r="G184" s="36"/>
      <c r="H184" s="36"/>
      <c r="I184" s="180"/>
      <c r="J184" s="36"/>
      <c r="K184" s="36"/>
      <c r="L184" s="39"/>
      <c r="M184" s="181"/>
      <c r="N184" s="182"/>
      <c r="O184" s="64"/>
      <c r="P184" s="64"/>
      <c r="Q184" s="64"/>
      <c r="R184" s="64"/>
      <c r="S184" s="64"/>
      <c r="T184" s="65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7" t="s">
        <v>286</v>
      </c>
      <c r="AU184" s="17" t="s">
        <v>82</v>
      </c>
    </row>
    <row r="185" spans="1:65" s="13" customFormat="1" ht="11.25">
      <c r="B185" s="208"/>
      <c r="C185" s="209"/>
      <c r="D185" s="178" t="s">
        <v>292</v>
      </c>
      <c r="E185" s="210" t="s">
        <v>19</v>
      </c>
      <c r="F185" s="211" t="s">
        <v>526</v>
      </c>
      <c r="G185" s="209"/>
      <c r="H185" s="212">
        <v>2</v>
      </c>
      <c r="I185" s="213"/>
      <c r="J185" s="209"/>
      <c r="K185" s="209"/>
      <c r="L185" s="214"/>
      <c r="M185" s="215"/>
      <c r="N185" s="216"/>
      <c r="O185" s="216"/>
      <c r="P185" s="216"/>
      <c r="Q185" s="216"/>
      <c r="R185" s="216"/>
      <c r="S185" s="216"/>
      <c r="T185" s="217"/>
      <c r="AT185" s="218" t="s">
        <v>292</v>
      </c>
      <c r="AU185" s="218" t="s">
        <v>82</v>
      </c>
      <c r="AV185" s="13" t="s">
        <v>82</v>
      </c>
      <c r="AW185" s="13" t="s">
        <v>33</v>
      </c>
      <c r="AX185" s="13" t="s">
        <v>35</v>
      </c>
      <c r="AY185" s="218" t="s">
        <v>118</v>
      </c>
    </row>
    <row r="186" spans="1:65" s="13" customFormat="1" ht="11.25">
      <c r="B186" s="208"/>
      <c r="C186" s="209"/>
      <c r="D186" s="178" t="s">
        <v>292</v>
      </c>
      <c r="E186" s="210" t="s">
        <v>19</v>
      </c>
      <c r="F186" s="211" t="s">
        <v>527</v>
      </c>
      <c r="G186" s="209"/>
      <c r="H186" s="212">
        <v>15</v>
      </c>
      <c r="I186" s="213"/>
      <c r="J186" s="209"/>
      <c r="K186" s="209"/>
      <c r="L186" s="214"/>
      <c r="M186" s="215"/>
      <c r="N186" s="216"/>
      <c r="O186" s="216"/>
      <c r="P186" s="216"/>
      <c r="Q186" s="216"/>
      <c r="R186" s="216"/>
      <c r="S186" s="216"/>
      <c r="T186" s="217"/>
      <c r="AT186" s="218" t="s">
        <v>292</v>
      </c>
      <c r="AU186" s="218" t="s">
        <v>82</v>
      </c>
      <c r="AV186" s="13" t="s">
        <v>82</v>
      </c>
      <c r="AW186" s="13" t="s">
        <v>33</v>
      </c>
      <c r="AX186" s="13" t="s">
        <v>35</v>
      </c>
      <c r="AY186" s="218" t="s">
        <v>118</v>
      </c>
    </row>
    <row r="187" spans="1:65" s="14" customFormat="1" ht="11.25">
      <c r="B187" s="219"/>
      <c r="C187" s="220"/>
      <c r="D187" s="178" t="s">
        <v>292</v>
      </c>
      <c r="E187" s="221" t="s">
        <v>19</v>
      </c>
      <c r="F187" s="222" t="s">
        <v>520</v>
      </c>
      <c r="G187" s="220"/>
      <c r="H187" s="223">
        <v>17</v>
      </c>
      <c r="I187" s="224"/>
      <c r="J187" s="220"/>
      <c r="K187" s="220"/>
      <c r="L187" s="225"/>
      <c r="M187" s="226"/>
      <c r="N187" s="227"/>
      <c r="O187" s="227"/>
      <c r="P187" s="227"/>
      <c r="Q187" s="227"/>
      <c r="R187" s="227"/>
      <c r="S187" s="227"/>
      <c r="T187" s="228"/>
      <c r="AT187" s="229" t="s">
        <v>292</v>
      </c>
      <c r="AU187" s="229" t="s">
        <v>82</v>
      </c>
      <c r="AV187" s="14" t="s">
        <v>139</v>
      </c>
      <c r="AW187" s="14" t="s">
        <v>33</v>
      </c>
      <c r="AX187" s="14" t="s">
        <v>80</v>
      </c>
      <c r="AY187" s="229" t="s">
        <v>118</v>
      </c>
    </row>
    <row r="188" spans="1:65" s="2" customFormat="1" ht="16.5" customHeight="1">
      <c r="A188" s="34"/>
      <c r="B188" s="35"/>
      <c r="C188" s="165" t="s">
        <v>7</v>
      </c>
      <c r="D188" s="165" t="s">
        <v>121</v>
      </c>
      <c r="E188" s="166" t="s">
        <v>632</v>
      </c>
      <c r="F188" s="167" t="s">
        <v>633</v>
      </c>
      <c r="G188" s="168" t="s">
        <v>309</v>
      </c>
      <c r="H188" s="169">
        <v>1</v>
      </c>
      <c r="I188" s="170"/>
      <c r="J188" s="171">
        <f>ROUND(I188*H188,2)</f>
        <v>0</v>
      </c>
      <c r="K188" s="167" t="s">
        <v>282</v>
      </c>
      <c r="L188" s="39"/>
      <c r="M188" s="172" t="s">
        <v>19</v>
      </c>
      <c r="N188" s="173" t="s">
        <v>44</v>
      </c>
      <c r="O188" s="64"/>
      <c r="P188" s="174">
        <f>O188*H188</f>
        <v>0</v>
      </c>
      <c r="Q188" s="174">
        <v>0</v>
      </c>
      <c r="R188" s="174">
        <f>Q188*H188</f>
        <v>0</v>
      </c>
      <c r="S188" s="174">
        <v>1.2E-2</v>
      </c>
      <c r="T188" s="175">
        <f>S188*H188</f>
        <v>1.2E-2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76" t="s">
        <v>139</v>
      </c>
      <c r="AT188" s="176" t="s">
        <v>121</v>
      </c>
      <c r="AU188" s="176" t="s">
        <v>82</v>
      </c>
      <c r="AY188" s="17" t="s">
        <v>118</v>
      </c>
      <c r="BE188" s="177">
        <f>IF(N188="základní",J188,0)</f>
        <v>0</v>
      </c>
      <c r="BF188" s="177">
        <f>IF(N188="snížená",J188,0)</f>
        <v>0</v>
      </c>
      <c r="BG188" s="177">
        <f>IF(N188="zákl. přenesená",J188,0)</f>
        <v>0</v>
      </c>
      <c r="BH188" s="177">
        <f>IF(N188="sníž. přenesená",J188,0)</f>
        <v>0</v>
      </c>
      <c r="BI188" s="177">
        <f>IF(N188="nulová",J188,0)</f>
        <v>0</v>
      </c>
      <c r="BJ188" s="17" t="s">
        <v>80</v>
      </c>
      <c r="BK188" s="177">
        <f>ROUND(I188*H188,2)</f>
        <v>0</v>
      </c>
      <c r="BL188" s="17" t="s">
        <v>139</v>
      </c>
      <c r="BM188" s="176" t="s">
        <v>634</v>
      </c>
    </row>
    <row r="189" spans="1:65" s="2" customFormat="1" ht="19.5">
      <c r="A189" s="34"/>
      <c r="B189" s="35"/>
      <c r="C189" s="36"/>
      <c r="D189" s="178" t="s">
        <v>127</v>
      </c>
      <c r="E189" s="36"/>
      <c r="F189" s="179" t="s">
        <v>635</v>
      </c>
      <c r="G189" s="36"/>
      <c r="H189" s="36"/>
      <c r="I189" s="180"/>
      <c r="J189" s="36"/>
      <c r="K189" s="36"/>
      <c r="L189" s="39"/>
      <c r="M189" s="181"/>
      <c r="N189" s="182"/>
      <c r="O189" s="64"/>
      <c r="P189" s="64"/>
      <c r="Q189" s="64"/>
      <c r="R189" s="64"/>
      <c r="S189" s="64"/>
      <c r="T189" s="65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7" t="s">
        <v>127</v>
      </c>
      <c r="AU189" s="17" t="s">
        <v>82</v>
      </c>
    </row>
    <row r="190" spans="1:65" s="2" customFormat="1" ht="11.25">
      <c r="A190" s="34"/>
      <c r="B190" s="35"/>
      <c r="C190" s="36"/>
      <c r="D190" s="206" t="s">
        <v>286</v>
      </c>
      <c r="E190" s="36"/>
      <c r="F190" s="207" t="s">
        <v>636</v>
      </c>
      <c r="G190" s="36"/>
      <c r="H190" s="36"/>
      <c r="I190" s="180"/>
      <c r="J190" s="36"/>
      <c r="K190" s="36"/>
      <c r="L190" s="39"/>
      <c r="M190" s="181"/>
      <c r="N190" s="182"/>
      <c r="O190" s="64"/>
      <c r="P190" s="64"/>
      <c r="Q190" s="64"/>
      <c r="R190" s="64"/>
      <c r="S190" s="64"/>
      <c r="T190" s="65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7" t="s">
        <v>286</v>
      </c>
      <c r="AU190" s="17" t="s">
        <v>82</v>
      </c>
    </row>
    <row r="191" spans="1:65" s="13" customFormat="1" ht="11.25">
      <c r="B191" s="208"/>
      <c r="C191" s="209"/>
      <c r="D191" s="178" t="s">
        <v>292</v>
      </c>
      <c r="E191" s="210" t="s">
        <v>19</v>
      </c>
      <c r="F191" s="211" t="s">
        <v>533</v>
      </c>
      <c r="G191" s="209"/>
      <c r="H191" s="212">
        <v>1</v>
      </c>
      <c r="I191" s="213"/>
      <c r="J191" s="209"/>
      <c r="K191" s="209"/>
      <c r="L191" s="214"/>
      <c r="M191" s="215"/>
      <c r="N191" s="216"/>
      <c r="O191" s="216"/>
      <c r="P191" s="216"/>
      <c r="Q191" s="216"/>
      <c r="R191" s="216"/>
      <c r="S191" s="216"/>
      <c r="T191" s="217"/>
      <c r="AT191" s="218" t="s">
        <v>292</v>
      </c>
      <c r="AU191" s="218" t="s">
        <v>82</v>
      </c>
      <c r="AV191" s="13" t="s">
        <v>82</v>
      </c>
      <c r="AW191" s="13" t="s">
        <v>33</v>
      </c>
      <c r="AX191" s="13" t="s">
        <v>80</v>
      </c>
      <c r="AY191" s="218" t="s">
        <v>118</v>
      </c>
    </row>
    <row r="192" spans="1:65" s="2" customFormat="1" ht="16.5" customHeight="1">
      <c r="A192" s="34"/>
      <c r="B192" s="35"/>
      <c r="C192" s="165" t="s">
        <v>210</v>
      </c>
      <c r="D192" s="165" t="s">
        <v>121</v>
      </c>
      <c r="E192" s="166" t="s">
        <v>637</v>
      </c>
      <c r="F192" s="167" t="s">
        <v>638</v>
      </c>
      <c r="G192" s="168" t="s">
        <v>309</v>
      </c>
      <c r="H192" s="169">
        <v>6</v>
      </c>
      <c r="I192" s="170"/>
      <c r="J192" s="171">
        <f>ROUND(I192*H192,2)</f>
        <v>0</v>
      </c>
      <c r="K192" s="167" t="s">
        <v>282</v>
      </c>
      <c r="L192" s="39"/>
      <c r="M192" s="172" t="s">
        <v>19</v>
      </c>
      <c r="N192" s="173" t="s">
        <v>44</v>
      </c>
      <c r="O192" s="64"/>
      <c r="P192" s="174">
        <f>O192*H192</f>
        <v>0</v>
      </c>
      <c r="Q192" s="174">
        <v>0</v>
      </c>
      <c r="R192" s="174">
        <f>Q192*H192</f>
        <v>0</v>
      </c>
      <c r="S192" s="174">
        <v>1E-3</v>
      </c>
      <c r="T192" s="175">
        <f>S192*H192</f>
        <v>6.0000000000000001E-3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76" t="s">
        <v>139</v>
      </c>
      <c r="AT192" s="176" t="s">
        <v>121</v>
      </c>
      <c r="AU192" s="176" t="s">
        <v>82</v>
      </c>
      <c r="AY192" s="17" t="s">
        <v>118</v>
      </c>
      <c r="BE192" s="177">
        <f>IF(N192="základní",J192,0)</f>
        <v>0</v>
      </c>
      <c r="BF192" s="177">
        <f>IF(N192="snížená",J192,0)</f>
        <v>0</v>
      </c>
      <c r="BG192" s="177">
        <f>IF(N192="zákl. přenesená",J192,0)</f>
        <v>0</v>
      </c>
      <c r="BH192" s="177">
        <f>IF(N192="sníž. přenesená",J192,0)</f>
        <v>0</v>
      </c>
      <c r="BI192" s="177">
        <f>IF(N192="nulová",J192,0)</f>
        <v>0</v>
      </c>
      <c r="BJ192" s="17" t="s">
        <v>80</v>
      </c>
      <c r="BK192" s="177">
        <f>ROUND(I192*H192,2)</f>
        <v>0</v>
      </c>
      <c r="BL192" s="17" t="s">
        <v>139</v>
      </c>
      <c r="BM192" s="176" t="s">
        <v>639</v>
      </c>
    </row>
    <row r="193" spans="1:65" s="2" customFormat="1" ht="19.5">
      <c r="A193" s="34"/>
      <c r="B193" s="35"/>
      <c r="C193" s="36"/>
      <c r="D193" s="178" t="s">
        <v>127</v>
      </c>
      <c r="E193" s="36"/>
      <c r="F193" s="179" t="s">
        <v>640</v>
      </c>
      <c r="G193" s="36"/>
      <c r="H193" s="36"/>
      <c r="I193" s="180"/>
      <c r="J193" s="36"/>
      <c r="K193" s="36"/>
      <c r="L193" s="39"/>
      <c r="M193" s="181"/>
      <c r="N193" s="182"/>
      <c r="O193" s="64"/>
      <c r="P193" s="64"/>
      <c r="Q193" s="64"/>
      <c r="R193" s="64"/>
      <c r="S193" s="64"/>
      <c r="T193" s="65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7" t="s">
        <v>127</v>
      </c>
      <c r="AU193" s="17" t="s">
        <v>82</v>
      </c>
    </row>
    <row r="194" spans="1:65" s="2" customFormat="1" ht="11.25">
      <c r="A194" s="34"/>
      <c r="B194" s="35"/>
      <c r="C194" s="36"/>
      <c r="D194" s="206" t="s">
        <v>286</v>
      </c>
      <c r="E194" s="36"/>
      <c r="F194" s="207" t="s">
        <v>641</v>
      </c>
      <c r="G194" s="36"/>
      <c r="H194" s="36"/>
      <c r="I194" s="180"/>
      <c r="J194" s="36"/>
      <c r="K194" s="36"/>
      <c r="L194" s="39"/>
      <c r="M194" s="181"/>
      <c r="N194" s="182"/>
      <c r="O194" s="64"/>
      <c r="P194" s="64"/>
      <c r="Q194" s="64"/>
      <c r="R194" s="64"/>
      <c r="S194" s="64"/>
      <c r="T194" s="65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7" t="s">
        <v>286</v>
      </c>
      <c r="AU194" s="17" t="s">
        <v>82</v>
      </c>
    </row>
    <row r="195" spans="1:65" s="13" customFormat="1" ht="11.25">
      <c r="B195" s="208"/>
      <c r="C195" s="209"/>
      <c r="D195" s="178" t="s">
        <v>292</v>
      </c>
      <c r="E195" s="210" t="s">
        <v>19</v>
      </c>
      <c r="F195" s="211" t="s">
        <v>642</v>
      </c>
      <c r="G195" s="209"/>
      <c r="H195" s="212">
        <v>6</v>
      </c>
      <c r="I195" s="213"/>
      <c r="J195" s="209"/>
      <c r="K195" s="209"/>
      <c r="L195" s="214"/>
      <c r="M195" s="215"/>
      <c r="N195" s="216"/>
      <c r="O195" s="216"/>
      <c r="P195" s="216"/>
      <c r="Q195" s="216"/>
      <c r="R195" s="216"/>
      <c r="S195" s="216"/>
      <c r="T195" s="217"/>
      <c r="AT195" s="218" t="s">
        <v>292</v>
      </c>
      <c r="AU195" s="218" t="s">
        <v>82</v>
      </c>
      <c r="AV195" s="13" t="s">
        <v>82</v>
      </c>
      <c r="AW195" s="13" t="s">
        <v>33</v>
      </c>
      <c r="AX195" s="13" t="s">
        <v>80</v>
      </c>
      <c r="AY195" s="218" t="s">
        <v>118</v>
      </c>
    </row>
    <row r="196" spans="1:65" s="2" customFormat="1" ht="16.5" customHeight="1">
      <c r="A196" s="34"/>
      <c r="B196" s="35"/>
      <c r="C196" s="165" t="s">
        <v>214</v>
      </c>
      <c r="D196" s="165" t="s">
        <v>121</v>
      </c>
      <c r="E196" s="166" t="s">
        <v>643</v>
      </c>
      <c r="F196" s="167" t="s">
        <v>644</v>
      </c>
      <c r="G196" s="168" t="s">
        <v>309</v>
      </c>
      <c r="H196" s="169">
        <v>30</v>
      </c>
      <c r="I196" s="170"/>
      <c r="J196" s="171">
        <f>ROUND(I196*H196,2)</f>
        <v>0</v>
      </c>
      <c r="K196" s="167" t="s">
        <v>282</v>
      </c>
      <c r="L196" s="39"/>
      <c r="M196" s="172" t="s">
        <v>19</v>
      </c>
      <c r="N196" s="173" t="s">
        <v>44</v>
      </c>
      <c r="O196" s="64"/>
      <c r="P196" s="174">
        <f>O196*H196</f>
        <v>0</v>
      </c>
      <c r="Q196" s="174">
        <v>0</v>
      </c>
      <c r="R196" s="174">
        <f>Q196*H196</f>
        <v>0</v>
      </c>
      <c r="S196" s="174">
        <v>1E-3</v>
      </c>
      <c r="T196" s="175">
        <f>S196*H196</f>
        <v>0.03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76" t="s">
        <v>139</v>
      </c>
      <c r="AT196" s="176" t="s">
        <v>121</v>
      </c>
      <c r="AU196" s="176" t="s">
        <v>82</v>
      </c>
      <c r="AY196" s="17" t="s">
        <v>118</v>
      </c>
      <c r="BE196" s="177">
        <f>IF(N196="základní",J196,0)</f>
        <v>0</v>
      </c>
      <c r="BF196" s="177">
        <f>IF(N196="snížená",J196,0)</f>
        <v>0</v>
      </c>
      <c r="BG196" s="177">
        <f>IF(N196="zákl. přenesená",J196,0)</f>
        <v>0</v>
      </c>
      <c r="BH196" s="177">
        <f>IF(N196="sníž. přenesená",J196,0)</f>
        <v>0</v>
      </c>
      <c r="BI196" s="177">
        <f>IF(N196="nulová",J196,0)</f>
        <v>0</v>
      </c>
      <c r="BJ196" s="17" t="s">
        <v>80</v>
      </c>
      <c r="BK196" s="177">
        <f>ROUND(I196*H196,2)</f>
        <v>0</v>
      </c>
      <c r="BL196" s="17" t="s">
        <v>139</v>
      </c>
      <c r="BM196" s="176" t="s">
        <v>645</v>
      </c>
    </row>
    <row r="197" spans="1:65" s="2" customFormat="1" ht="19.5">
      <c r="A197" s="34"/>
      <c r="B197" s="35"/>
      <c r="C197" s="36"/>
      <c r="D197" s="178" t="s">
        <v>127</v>
      </c>
      <c r="E197" s="36"/>
      <c r="F197" s="179" t="s">
        <v>646</v>
      </c>
      <c r="G197" s="36"/>
      <c r="H197" s="36"/>
      <c r="I197" s="180"/>
      <c r="J197" s="36"/>
      <c r="K197" s="36"/>
      <c r="L197" s="39"/>
      <c r="M197" s="181"/>
      <c r="N197" s="182"/>
      <c r="O197" s="64"/>
      <c r="P197" s="64"/>
      <c r="Q197" s="64"/>
      <c r="R197" s="64"/>
      <c r="S197" s="64"/>
      <c r="T197" s="65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7" t="s">
        <v>127</v>
      </c>
      <c r="AU197" s="17" t="s">
        <v>82</v>
      </c>
    </row>
    <row r="198" spans="1:65" s="2" customFormat="1" ht="11.25">
      <c r="A198" s="34"/>
      <c r="B198" s="35"/>
      <c r="C198" s="36"/>
      <c r="D198" s="206" t="s">
        <v>286</v>
      </c>
      <c r="E198" s="36"/>
      <c r="F198" s="207" t="s">
        <v>647</v>
      </c>
      <c r="G198" s="36"/>
      <c r="H198" s="36"/>
      <c r="I198" s="180"/>
      <c r="J198" s="36"/>
      <c r="K198" s="36"/>
      <c r="L198" s="39"/>
      <c r="M198" s="181"/>
      <c r="N198" s="182"/>
      <c r="O198" s="64"/>
      <c r="P198" s="64"/>
      <c r="Q198" s="64"/>
      <c r="R198" s="64"/>
      <c r="S198" s="64"/>
      <c r="T198" s="65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7" t="s">
        <v>286</v>
      </c>
      <c r="AU198" s="17" t="s">
        <v>82</v>
      </c>
    </row>
    <row r="199" spans="1:65" s="13" customFormat="1" ht="11.25">
      <c r="B199" s="208"/>
      <c r="C199" s="209"/>
      <c r="D199" s="178" t="s">
        <v>292</v>
      </c>
      <c r="E199" s="210" t="s">
        <v>19</v>
      </c>
      <c r="F199" s="211" t="s">
        <v>648</v>
      </c>
      <c r="G199" s="209"/>
      <c r="H199" s="212">
        <v>16</v>
      </c>
      <c r="I199" s="213"/>
      <c r="J199" s="209"/>
      <c r="K199" s="209"/>
      <c r="L199" s="214"/>
      <c r="M199" s="215"/>
      <c r="N199" s="216"/>
      <c r="O199" s="216"/>
      <c r="P199" s="216"/>
      <c r="Q199" s="216"/>
      <c r="R199" s="216"/>
      <c r="S199" s="216"/>
      <c r="T199" s="217"/>
      <c r="AT199" s="218" t="s">
        <v>292</v>
      </c>
      <c r="AU199" s="218" t="s">
        <v>82</v>
      </c>
      <c r="AV199" s="13" t="s">
        <v>82</v>
      </c>
      <c r="AW199" s="13" t="s">
        <v>33</v>
      </c>
      <c r="AX199" s="13" t="s">
        <v>35</v>
      </c>
      <c r="AY199" s="218" t="s">
        <v>118</v>
      </c>
    </row>
    <row r="200" spans="1:65" s="13" customFormat="1" ht="11.25">
      <c r="B200" s="208"/>
      <c r="C200" s="209"/>
      <c r="D200" s="178" t="s">
        <v>292</v>
      </c>
      <c r="E200" s="210" t="s">
        <v>19</v>
      </c>
      <c r="F200" s="211" t="s">
        <v>649</v>
      </c>
      <c r="G200" s="209"/>
      <c r="H200" s="212">
        <v>14</v>
      </c>
      <c r="I200" s="213"/>
      <c r="J200" s="209"/>
      <c r="K200" s="209"/>
      <c r="L200" s="214"/>
      <c r="M200" s="215"/>
      <c r="N200" s="216"/>
      <c r="O200" s="216"/>
      <c r="P200" s="216"/>
      <c r="Q200" s="216"/>
      <c r="R200" s="216"/>
      <c r="S200" s="216"/>
      <c r="T200" s="217"/>
      <c r="AT200" s="218" t="s">
        <v>292</v>
      </c>
      <c r="AU200" s="218" t="s">
        <v>82</v>
      </c>
      <c r="AV200" s="13" t="s">
        <v>82</v>
      </c>
      <c r="AW200" s="13" t="s">
        <v>33</v>
      </c>
      <c r="AX200" s="13" t="s">
        <v>35</v>
      </c>
      <c r="AY200" s="218" t="s">
        <v>118</v>
      </c>
    </row>
    <row r="201" spans="1:65" s="14" customFormat="1" ht="11.25">
      <c r="B201" s="219"/>
      <c r="C201" s="220"/>
      <c r="D201" s="178" t="s">
        <v>292</v>
      </c>
      <c r="E201" s="221" t="s">
        <v>19</v>
      </c>
      <c r="F201" s="222" t="s">
        <v>520</v>
      </c>
      <c r="G201" s="220"/>
      <c r="H201" s="223">
        <v>30</v>
      </c>
      <c r="I201" s="224"/>
      <c r="J201" s="220"/>
      <c r="K201" s="220"/>
      <c r="L201" s="225"/>
      <c r="M201" s="226"/>
      <c r="N201" s="227"/>
      <c r="O201" s="227"/>
      <c r="P201" s="227"/>
      <c r="Q201" s="227"/>
      <c r="R201" s="227"/>
      <c r="S201" s="227"/>
      <c r="T201" s="228"/>
      <c r="AT201" s="229" t="s">
        <v>292</v>
      </c>
      <c r="AU201" s="229" t="s">
        <v>82</v>
      </c>
      <c r="AV201" s="14" t="s">
        <v>139</v>
      </c>
      <c r="AW201" s="14" t="s">
        <v>33</v>
      </c>
      <c r="AX201" s="14" t="s">
        <v>80</v>
      </c>
      <c r="AY201" s="229" t="s">
        <v>118</v>
      </c>
    </row>
    <row r="202" spans="1:65" s="2" customFormat="1" ht="16.5" customHeight="1">
      <c r="A202" s="34"/>
      <c r="B202" s="35"/>
      <c r="C202" s="165" t="s">
        <v>220</v>
      </c>
      <c r="D202" s="165" t="s">
        <v>121</v>
      </c>
      <c r="E202" s="166" t="s">
        <v>650</v>
      </c>
      <c r="F202" s="167" t="s">
        <v>651</v>
      </c>
      <c r="G202" s="168" t="s">
        <v>309</v>
      </c>
      <c r="H202" s="169">
        <v>1</v>
      </c>
      <c r="I202" s="170"/>
      <c r="J202" s="171">
        <f>ROUND(I202*H202,2)</f>
        <v>0</v>
      </c>
      <c r="K202" s="167" t="s">
        <v>19</v>
      </c>
      <c r="L202" s="39"/>
      <c r="M202" s="172" t="s">
        <v>19</v>
      </c>
      <c r="N202" s="173" t="s">
        <v>44</v>
      </c>
      <c r="O202" s="64"/>
      <c r="P202" s="174">
        <f>O202*H202</f>
        <v>0</v>
      </c>
      <c r="Q202" s="174">
        <v>0</v>
      </c>
      <c r="R202" s="174">
        <f>Q202*H202</f>
        <v>0</v>
      </c>
      <c r="S202" s="174">
        <v>3.2000000000000001E-2</v>
      </c>
      <c r="T202" s="175">
        <f>S202*H202</f>
        <v>3.2000000000000001E-2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76" t="s">
        <v>139</v>
      </c>
      <c r="AT202" s="176" t="s">
        <v>121</v>
      </c>
      <c r="AU202" s="176" t="s">
        <v>82</v>
      </c>
      <c r="AY202" s="17" t="s">
        <v>118</v>
      </c>
      <c r="BE202" s="177">
        <f>IF(N202="základní",J202,0)</f>
        <v>0</v>
      </c>
      <c r="BF202" s="177">
        <f>IF(N202="snížená",J202,0)</f>
        <v>0</v>
      </c>
      <c r="BG202" s="177">
        <f>IF(N202="zákl. přenesená",J202,0)</f>
        <v>0</v>
      </c>
      <c r="BH202" s="177">
        <f>IF(N202="sníž. přenesená",J202,0)</f>
        <v>0</v>
      </c>
      <c r="BI202" s="177">
        <f>IF(N202="nulová",J202,0)</f>
        <v>0</v>
      </c>
      <c r="BJ202" s="17" t="s">
        <v>80</v>
      </c>
      <c r="BK202" s="177">
        <f>ROUND(I202*H202,2)</f>
        <v>0</v>
      </c>
      <c r="BL202" s="17" t="s">
        <v>139</v>
      </c>
      <c r="BM202" s="176" t="s">
        <v>652</v>
      </c>
    </row>
    <row r="203" spans="1:65" s="2" customFormat="1" ht="11.25">
      <c r="A203" s="34"/>
      <c r="B203" s="35"/>
      <c r="C203" s="36"/>
      <c r="D203" s="178" t="s">
        <v>127</v>
      </c>
      <c r="E203" s="36"/>
      <c r="F203" s="179" t="s">
        <v>651</v>
      </c>
      <c r="G203" s="36"/>
      <c r="H203" s="36"/>
      <c r="I203" s="180"/>
      <c r="J203" s="36"/>
      <c r="K203" s="36"/>
      <c r="L203" s="39"/>
      <c r="M203" s="181"/>
      <c r="N203" s="182"/>
      <c r="O203" s="64"/>
      <c r="P203" s="64"/>
      <c r="Q203" s="64"/>
      <c r="R203" s="64"/>
      <c r="S203" s="64"/>
      <c r="T203" s="65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7" t="s">
        <v>127</v>
      </c>
      <c r="AU203" s="17" t="s">
        <v>82</v>
      </c>
    </row>
    <row r="204" spans="1:65" s="13" customFormat="1" ht="11.25">
      <c r="B204" s="208"/>
      <c r="C204" s="209"/>
      <c r="D204" s="178" t="s">
        <v>292</v>
      </c>
      <c r="E204" s="210" t="s">
        <v>19</v>
      </c>
      <c r="F204" s="211" t="s">
        <v>540</v>
      </c>
      <c r="G204" s="209"/>
      <c r="H204" s="212">
        <v>1</v>
      </c>
      <c r="I204" s="213"/>
      <c r="J204" s="209"/>
      <c r="K204" s="209"/>
      <c r="L204" s="214"/>
      <c r="M204" s="215"/>
      <c r="N204" s="216"/>
      <c r="O204" s="216"/>
      <c r="P204" s="216"/>
      <c r="Q204" s="216"/>
      <c r="R204" s="216"/>
      <c r="S204" s="216"/>
      <c r="T204" s="217"/>
      <c r="AT204" s="218" t="s">
        <v>292</v>
      </c>
      <c r="AU204" s="218" t="s">
        <v>82</v>
      </c>
      <c r="AV204" s="13" t="s">
        <v>82</v>
      </c>
      <c r="AW204" s="13" t="s">
        <v>33</v>
      </c>
      <c r="AX204" s="13" t="s">
        <v>80</v>
      </c>
      <c r="AY204" s="218" t="s">
        <v>118</v>
      </c>
    </row>
    <row r="205" spans="1:65" s="2" customFormat="1" ht="21.75" customHeight="1">
      <c r="A205" s="34"/>
      <c r="B205" s="35"/>
      <c r="C205" s="165" t="s">
        <v>226</v>
      </c>
      <c r="D205" s="165" t="s">
        <v>121</v>
      </c>
      <c r="E205" s="166" t="s">
        <v>653</v>
      </c>
      <c r="F205" s="167" t="s">
        <v>654</v>
      </c>
      <c r="G205" s="168" t="s">
        <v>434</v>
      </c>
      <c r="H205" s="169">
        <v>1.046</v>
      </c>
      <c r="I205" s="170"/>
      <c r="J205" s="171">
        <f>ROUND(I205*H205,2)</f>
        <v>0</v>
      </c>
      <c r="K205" s="167" t="s">
        <v>282</v>
      </c>
      <c r="L205" s="39"/>
      <c r="M205" s="172" t="s">
        <v>19</v>
      </c>
      <c r="N205" s="173" t="s">
        <v>44</v>
      </c>
      <c r="O205" s="64"/>
      <c r="P205" s="174">
        <f>O205*H205</f>
        <v>0</v>
      </c>
      <c r="Q205" s="174">
        <v>0</v>
      </c>
      <c r="R205" s="174">
        <f>Q205*H205</f>
        <v>0</v>
      </c>
      <c r="S205" s="174">
        <v>0</v>
      </c>
      <c r="T205" s="175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76" t="s">
        <v>139</v>
      </c>
      <c r="AT205" s="176" t="s">
        <v>121</v>
      </c>
      <c r="AU205" s="176" t="s">
        <v>82</v>
      </c>
      <c r="AY205" s="17" t="s">
        <v>118</v>
      </c>
      <c r="BE205" s="177">
        <f>IF(N205="základní",J205,0)</f>
        <v>0</v>
      </c>
      <c r="BF205" s="177">
        <f>IF(N205="snížená",J205,0)</f>
        <v>0</v>
      </c>
      <c r="BG205" s="177">
        <f>IF(N205="zákl. přenesená",J205,0)</f>
        <v>0</v>
      </c>
      <c r="BH205" s="177">
        <f>IF(N205="sníž. přenesená",J205,0)</f>
        <v>0</v>
      </c>
      <c r="BI205" s="177">
        <f>IF(N205="nulová",J205,0)</f>
        <v>0</v>
      </c>
      <c r="BJ205" s="17" t="s">
        <v>80</v>
      </c>
      <c r="BK205" s="177">
        <f>ROUND(I205*H205,2)</f>
        <v>0</v>
      </c>
      <c r="BL205" s="17" t="s">
        <v>139</v>
      </c>
      <c r="BM205" s="176" t="s">
        <v>655</v>
      </c>
    </row>
    <row r="206" spans="1:65" s="2" customFormat="1" ht="19.5">
      <c r="A206" s="34"/>
      <c r="B206" s="35"/>
      <c r="C206" s="36"/>
      <c r="D206" s="178" t="s">
        <v>127</v>
      </c>
      <c r="E206" s="36"/>
      <c r="F206" s="179" t="s">
        <v>656</v>
      </c>
      <c r="G206" s="36"/>
      <c r="H206" s="36"/>
      <c r="I206" s="180"/>
      <c r="J206" s="36"/>
      <c r="K206" s="36"/>
      <c r="L206" s="39"/>
      <c r="M206" s="181"/>
      <c r="N206" s="182"/>
      <c r="O206" s="64"/>
      <c r="P206" s="64"/>
      <c r="Q206" s="64"/>
      <c r="R206" s="64"/>
      <c r="S206" s="64"/>
      <c r="T206" s="65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7" t="s">
        <v>127</v>
      </c>
      <c r="AU206" s="17" t="s">
        <v>82</v>
      </c>
    </row>
    <row r="207" spans="1:65" s="2" customFormat="1" ht="11.25">
      <c r="A207" s="34"/>
      <c r="B207" s="35"/>
      <c r="C207" s="36"/>
      <c r="D207" s="206" t="s">
        <v>286</v>
      </c>
      <c r="E207" s="36"/>
      <c r="F207" s="207" t="s">
        <v>657</v>
      </c>
      <c r="G207" s="36"/>
      <c r="H207" s="36"/>
      <c r="I207" s="180"/>
      <c r="J207" s="36"/>
      <c r="K207" s="36"/>
      <c r="L207" s="39"/>
      <c r="M207" s="181"/>
      <c r="N207" s="182"/>
      <c r="O207" s="64"/>
      <c r="P207" s="64"/>
      <c r="Q207" s="64"/>
      <c r="R207" s="64"/>
      <c r="S207" s="64"/>
      <c r="T207" s="65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7" t="s">
        <v>286</v>
      </c>
      <c r="AU207" s="17" t="s">
        <v>82</v>
      </c>
    </row>
    <row r="208" spans="1:65" s="2" customFormat="1" ht="16.5" customHeight="1">
      <c r="A208" s="34"/>
      <c r="B208" s="35"/>
      <c r="C208" s="165" t="s">
        <v>231</v>
      </c>
      <c r="D208" s="165" t="s">
        <v>121</v>
      </c>
      <c r="E208" s="166" t="s">
        <v>658</v>
      </c>
      <c r="F208" s="167" t="s">
        <v>659</v>
      </c>
      <c r="G208" s="168" t="s">
        <v>434</v>
      </c>
      <c r="H208" s="169">
        <v>1.046</v>
      </c>
      <c r="I208" s="170"/>
      <c r="J208" s="171">
        <f>ROUND(I208*H208,2)</f>
        <v>0</v>
      </c>
      <c r="K208" s="167" t="s">
        <v>282</v>
      </c>
      <c r="L208" s="39"/>
      <c r="M208" s="172" t="s">
        <v>19</v>
      </c>
      <c r="N208" s="173" t="s">
        <v>44</v>
      </c>
      <c r="O208" s="64"/>
      <c r="P208" s="174">
        <f>O208*H208</f>
        <v>0</v>
      </c>
      <c r="Q208" s="174">
        <v>0</v>
      </c>
      <c r="R208" s="174">
        <f>Q208*H208</f>
        <v>0</v>
      </c>
      <c r="S208" s="174">
        <v>0</v>
      </c>
      <c r="T208" s="175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76" t="s">
        <v>139</v>
      </c>
      <c r="AT208" s="176" t="s">
        <v>121</v>
      </c>
      <c r="AU208" s="176" t="s">
        <v>82</v>
      </c>
      <c r="AY208" s="17" t="s">
        <v>118</v>
      </c>
      <c r="BE208" s="177">
        <f>IF(N208="základní",J208,0)</f>
        <v>0</v>
      </c>
      <c r="BF208" s="177">
        <f>IF(N208="snížená",J208,0)</f>
        <v>0</v>
      </c>
      <c r="BG208" s="177">
        <f>IF(N208="zákl. přenesená",J208,0)</f>
        <v>0</v>
      </c>
      <c r="BH208" s="177">
        <f>IF(N208="sníž. přenesená",J208,0)</f>
        <v>0</v>
      </c>
      <c r="BI208" s="177">
        <f>IF(N208="nulová",J208,0)</f>
        <v>0</v>
      </c>
      <c r="BJ208" s="17" t="s">
        <v>80</v>
      </c>
      <c r="BK208" s="177">
        <f>ROUND(I208*H208,2)</f>
        <v>0</v>
      </c>
      <c r="BL208" s="17" t="s">
        <v>139</v>
      </c>
      <c r="BM208" s="176" t="s">
        <v>660</v>
      </c>
    </row>
    <row r="209" spans="1:65" s="2" customFormat="1" ht="11.25">
      <c r="A209" s="34"/>
      <c r="B209" s="35"/>
      <c r="C209" s="36"/>
      <c r="D209" s="178" t="s">
        <v>127</v>
      </c>
      <c r="E209" s="36"/>
      <c r="F209" s="179" t="s">
        <v>661</v>
      </c>
      <c r="G209" s="36"/>
      <c r="H209" s="36"/>
      <c r="I209" s="180"/>
      <c r="J209" s="36"/>
      <c r="K209" s="36"/>
      <c r="L209" s="39"/>
      <c r="M209" s="181"/>
      <c r="N209" s="182"/>
      <c r="O209" s="64"/>
      <c r="P209" s="64"/>
      <c r="Q209" s="64"/>
      <c r="R209" s="64"/>
      <c r="S209" s="64"/>
      <c r="T209" s="65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7" t="s">
        <v>127</v>
      </c>
      <c r="AU209" s="17" t="s">
        <v>82</v>
      </c>
    </row>
    <row r="210" spans="1:65" s="2" customFormat="1" ht="11.25">
      <c r="A210" s="34"/>
      <c r="B210" s="35"/>
      <c r="C210" s="36"/>
      <c r="D210" s="206" t="s">
        <v>286</v>
      </c>
      <c r="E210" s="36"/>
      <c r="F210" s="207" t="s">
        <v>662</v>
      </c>
      <c r="G210" s="36"/>
      <c r="H210" s="36"/>
      <c r="I210" s="180"/>
      <c r="J210" s="36"/>
      <c r="K210" s="36"/>
      <c r="L210" s="39"/>
      <c r="M210" s="181"/>
      <c r="N210" s="182"/>
      <c r="O210" s="64"/>
      <c r="P210" s="64"/>
      <c r="Q210" s="64"/>
      <c r="R210" s="64"/>
      <c r="S210" s="64"/>
      <c r="T210" s="65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7" t="s">
        <v>286</v>
      </c>
      <c r="AU210" s="17" t="s">
        <v>82</v>
      </c>
    </row>
    <row r="211" spans="1:65" s="2" customFormat="1" ht="16.5" customHeight="1">
      <c r="A211" s="34"/>
      <c r="B211" s="35"/>
      <c r="C211" s="165" t="s">
        <v>235</v>
      </c>
      <c r="D211" s="165" t="s">
        <v>121</v>
      </c>
      <c r="E211" s="166" t="s">
        <v>663</v>
      </c>
      <c r="F211" s="167" t="s">
        <v>664</v>
      </c>
      <c r="G211" s="168" t="s">
        <v>434</v>
      </c>
      <c r="H211" s="169">
        <v>9.4139999999999997</v>
      </c>
      <c r="I211" s="170"/>
      <c r="J211" s="171">
        <f>ROUND(I211*H211,2)</f>
        <v>0</v>
      </c>
      <c r="K211" s="167" t="s">
        <v>282</v>
      </c>
      <c r="L211" s="39"/>
      <c r="M211" s="172" t="s">
        <v>19</v>
      </c>
      <c r="N211" s="173" t="s">
        <v>44</v>
      </c>
      <c r="O211" s="64"/>
      <c r="P211" s="174">
        <f>O211*H211</f>
        <v>0</v>
      </c>
      <c r="Q211" s="174">
        <v>0</v>
      </c>
      <c r="R211" s="174">
        <f>Q211*H211</f>
        <v>0</v>
      </c>
      <c r="S211" s="174">
        <v>0</v>
      </c>
      <c r="T211" s="175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76" t="s">
        <v>139</v>
      </c>
      <c r="AT211" s="176" t="s">
        <v>121</v>
      </c>
      <c r="AU211" s="176" t="s">
        <v>82</v>
      </c>
      <c r="AY211" s="17" t="s">
        <v>118</v>
      </c>
      <c r="BE211" s="177">
        <f>IF(N211="základní",J211,0)</f>
        <v>0</v>
      </c>
      <c r="BF211" s="177">
        <f>IF(N211="snížená",J211,0)</f>
        <v>0</v>
      </c>
      <c r="BG211" s="177">
        <f>IF(N211="zákl. přenesená",J211,0)</f>
        <v>0</v>
      </c>
      <c r="BH211" s="177">
        <f>IF(N211="sníž. přenesená",J211,0)</f>
        <v>0</v>
      </c>
      <c r="BI211" s="177">
        <f>IF(N211="nulová",J211,0)</f>
        <v>0</v>
      </c>
      <c r="BJ211" s="17" t="s">
        <v>80</v>
      </c>
      <c r="BK211" s="177">
        <f>ROUND(I211*H211,2)</f>
        <v>0</v>
      </c>
      <c r="BL211" s="17" t="s">
        <v>139</v>
      </c>
      <c r="BM211" s="176" t="s">
        <v>665</v>
      </c>
    </row>
    <row r="212" spans="1:65" s="2" customFormat="1" ht="19.5">
      <c r="A212" s="34"/>
      <c r="B212" s="35"/>
      <c r="C212" s="36"/>
      <c r="D212" s="178" t="s">
        <v>127</v>
      </c>
      <c r="E212" s="36"/>
      <c r="F212" s="179" t="s">
        <v>666</v>
      </c>
      <c r="G212" s="36"/>
      <c r="H212" s="36"/>
      <c r="I212" s="180"/>
      <c r="J212" s="36"/>
      <c r="K212" s="36"/>
      <c r="L212" s="39"/>
      <c r="M212" s="181"/>
      <c r="N212" s="182"/>
      <c r="O212" s="64"/>
      <c r="P212" s="64"/>
      <c r="Q212" s="64"/>
      <c r="R212" s="64"/>
      <c r="S212" s="64"/>
      <c r="T212" s="65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7" t="s">
        <v>127</v>
      </c>
      <c r="AU212" s="17" t="s">
        <v>82</v>
      </c>
    </row>
    <row r="213" spans="1:65" s="2" customFormat="1" ht="11.25">
      <c r="A213" s="34"/>
      <c r="B213" s="35"/>
      <c r="C213" s="36"/>
      <c r="D213" s="206" t="s">
        <v>286</v>
      </c>
      <c r="E213" s="36"/>
      <c r="F213" s="207" t="s">
        <v>667</v>
      </c>
      <c r="G213" s="36"/>
      <c r="H213" s="36"/>
      <c r="I213" s="180"/>
      <c r="J213" s="36"/>
      <c r="K213" s="36"/>
      <c r="L213" s="39"/>
      <c r="M213" s="181"/>
      <c r="N213" s="182"/>
      <c r="O213" s="64"/>
      <c r="P213" s="64"/>
      <c r="Q213" s="64"/>
      <c r="R213" s="64"/>
      <c r="S213" s="64"/>
      <c r="T213" s="65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7" t="s">
        <v>286</v>
      </c>
      <c r="AU213" s="17" t="s">
        <v>82</v>
      </c>
    </row>
    <row r="214" spans="1:65" s="13" customFormat="1" ht="11.25">
      <c r="B214" s="208"/>
      <c r="C214" s="209"/>
      <c r="D214" s="178" t="s">
        <v>292</v>
      </c>
      <c r="E214" s="209"/>
      <c r="F214" s="211" t="s">
        <v>668</v>
      </c>
      <c r="G214" s="209"/>
      <c r="H214" s="212">
        <v>9.4139999999999997</v>
      </c>
      <c r="I214" s="213"/>
      <c r="J214" s="209"/>
      <c r="K214" s="209"/>
      <c r="L214" s="214"/>
      <c r="M214" s="215"/>
      <c r="N214" s="216"/>
      <c r="O214" s="216"/>
      <c r="P214" s="216"/>
      <c r="Q214" s="216"/>
      <c r="R214" s="216"/>
      <c r="S214" s="216"/>
      <c r="T214" s="217"/>
      <c r="AT214" s="218" t="s">
        <v>292</v>
      </c>
      <c r="AU214" s="218" t="s">
        <v>82</v>
      </c>
      <c r="AV214" s="13" t="s">
        <v>82</v>
      </c>
      <c r="AW214" s="13" t="s">
        <v>4</v>
      </c>
      <c r="AX214" s="13" t="s">
        <v>80</v>
      </c>
      <c r="AY214" s="218" t="s">
        <v>118</v>
      </c>
    </row>
    <row r="215" spans="1:65" s="2" customFormat="1" ht="24.2" customHeight="1">
      <c r="A215" s="34"/>
      <c r="B215" s="35"/>
      <c r="C215" s="165" t="s">
        <v>239</v>
      </c>
      <c r="D215" s="165" t="s">
        <v>121</v>
      </c>
      <c r="E215" s="166" t="s">
        <v>669</v>
      </c>
      <c r="F215" s="167" t="s">
        <v>670</v>
      </c>
      <c r="G215" s="168" t="s">
        <v>434</v>
      </c>
      <c r="H215" s="169">
        <v>1.046</v>
      </c>
      <c r="I215" s="170"/>
      <c r="J215" s="171">
        <f>ROUND(I215*H215,2)</f>
        <v>0</v>
      </c>
      <c r="K215" s="167" t="s">
        <v>282</v>
      </c>
      <c r="L215" s="39"/>
      <c r="M215" s="172" t="s">
        <v>19</v>
      </c>
      <c r="N215" s="173" t="s">
        <v>44</v>
      </c>
      <c r="O215" s="64"/>
      <c r="P215" s="174">
        <f>O215*H215</f>
        <v>0</v>
      </c>
      <c r="Q215" s="174">
        <v>0</v>
      </c>
      <c r="R215" s="174">
        <f>Q215*H215</f>
        <v>0</v>
      </c>
      <c r="S215" s="174">
        <v>0</v>
      </c>
      <c r="T215" s="175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76" t="s">
        <v>139</v>
      </c>
      <c r="AT215" s="176" t="s">
        <v>121</v>
      </c>
      <c r="AU215" s="176" t="s">
        <v>82</v>
      </c>
      <c r="AY215" s="17" t="s">
        <v>118</v>
      </c>
      <c r="BE215" s="177">
        <f>IF(N215="základní",J215,0)</f>
        <v>0</v>
      </c>
      <c r="BF215" s="177">
        <f>IF(N215="snížená",J215,0)</f>
        <v>0</v>
      </c>
      <c r="BG215" s="177">
        <f>IF(N215="zákl. přenesená",J215,0)</f>
        <v>0</v>
      </c>
      <c r="BH215" s="177">
        <f>IF(N215="sníž. přenesená",J215,0)</f>
        <v>0</v>
      </c>
      <c r="BI215" s="177">
        <f>IF(N215="nulová",J215,0)</f>
        <v>0</v>
      </c>
      <c r="BJ215" s="17" t="s">
        <v>80</v>
      </c>
      <c r="BK215" s="177">
        <f>ROUND(I215*H215,2)</f>
        <v>0</v>
      </c>
      <c r="BL215" s="17" t="s">
        <v>139</v>
      </c>
      <c r="BM215" s="176" t="s">
        <v>671</v>
      </c>
    </row>
    <row r="216" spans="1:65" s="2" customFormat="1" ht="19.5">
      <c r="A216" s="34"/>
      <c r="B216" s="35"/>
      <c r="C216" s="36"/>
      <c r="D216" s="178" t="s">
        <v>127</v>
      </c>
      <c r="E216" s="36"/>
      <c r="F216" s="179" t="s">
        <v>672</v>
      </c>
      <c r="G216" s="36"/>
      <c r="H216" s="36"/>
      <c r="I216" s="180"/>
      <c r="J216" s="36"/>
      <c r="K216" s="36"/>
      <c r="L216" s="39"/>
      <c r="M216" s="181"/>
      <c r="N216" s="182"/>
      <c r="O216" s="64"/>
      <c r="P216" s="64"/>
      <c r="Q216" s="64"/>
      <c r="R216" s="64"/>
      <c r="S216" s="64"/>
      <c r="T216" s="65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7" t="s">
        <v>127</v>
      </c>
      <c r="AU216" s="17" t="s">
        <v>82</v>
      </c>
    </row>
    <row r="217" spans="1:65" s="2" customFormat="1" ht="11.25">
      <c r="A217" s="34"/>
      <c r="B217" s="35"/>
      <c r="C217" s="36"/>
      <c r="D217" s="206" t="s">
        <v>286</v>
      </c>
      <c r="E217" s="36"/>
      <c r="F217" s="207" t="s">
        <v>673</v>
      </c>
      <c r="G217" s="36"/>
      <c r="H217" s="36"/>
      <c r="I217" s="180"/>
      <c r="J217" s="36"/>
      <c r="K217" s="36"/>
      <c r="L217" s="39"/>
      <c r="M217" s="181"/>
      <c r="N217" s="182"/>
      <c r="O217" s="64"/>
      <c r="P217" s="64"/>
      <c r="Q217" s="64"/>
      <c r="R217" s="64"/>
      <c r="S217" s="64"/>
      <c r="T217" s="65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7" t="s">
        <v>286</v>
      </c>
      <c r="AU217" s="17" t="s">
        <v>82</v>
      </c>
    </row>
    <row r="218" spans="1:65" s="11" customFormat="1" ht="22.9" customHeight="1">
      <c r="B218" s="151"/>
      <c r="C218" s="152"/>
      <c r="D218" s="153" t="s">
        <v>72</v>
      </c>
      <c r="E218" s="204" t="s">
        <v>674</v>
      </c>
      <c r="F218" s="204" t="s">
        <v>675</v>
      </c>
      <c r="G218" s="152"/>
      <c r="H218" s="152"/>
      <c r="I218" s="155"/>
      <c r="J218" s="205">
        <f>BK218</f>
        <v>0</v>
      </c>
      <c r="K218" s="152"/>
      <c r="L218" s="157"/>
      <c r="M218" s="158"/>
      <c r="N218" s="159"/>
      <c r="O218" s="159"/>
      <c r="P218" s="160">
        <f>SUM(P219:P221)</f>
        <v>0</v>
      </c>
      <c r="Q218" s="159"/>
      <c r="R218" s="160">
        <f>SUM(R219:R221)</f>
        <v>0</v>
      </c>
      <c r="S218" s="159"/>
      <c r="T218" s="161">
        <f>SUM(T219:T221)</f>
        <v>0</v>
      </c>
      <c r="AR218" s="162" t="s">
        <v>80</v>
      </c>
      <c r="AT218" s="163" t="s">
        <v>72</v>
      </c>
      <c r="AU218" s="163" t="s">
        <v>80</v>
      </c>
      <c r="AY218" s="162" t="s">
        <v>118</v>
      </c>
      <c r="BK218" s="164">
        <f>SUM(BK219:BK221)</f>
        <v>0</v>
      </c>
    </row>
    <row r="219" spans="1:65" s="2" customFormat="1" ht="16.5" customHeight="1">
      <c r="A219" s="34"/>
      <c r="B219" s="35"/>
      <c r="C219" s="165" t="s">
        <v>244</v>
      </c>
      <c r="D219" s="165" t="s">
        <v>121</v>
      </c>
      <c r="E219" s="166" t="s">
        <v>676</v>
      </c>
      <c r="F219" s="167" t="s">
        <v>677</v>
      </c>
      <c r="G219" s="168" t="s">
        <v>434</v>
      </c>
      <c r="H219" s="169">
        <v>1.821</v>
      </c>
      <c r="I219" s="170"/>
      <c r="J219" s="171">
        <f>ROUND(I219*H219,2)</f>
        <v>0</v>
      </c>
      <c r="K219" s="167" t="s">
        <v>282</v>
      </c>
      <c r="L219" s="39"/>
      <c r="M219" s="172" t="s">
        <v>19</v>
      </c>
      <c r="N219" s="173" t="s">
        <v>44</v>
      </c>
      <c r="O219" s="64"/>
      <c r="P219" s="174">
        <f>O219*H219</f>
        <v>0</v>
      </c>
      <c r="Q219" s="174">
        <v>0</v>
      </c>
      <c r="R219" s="174">
        <f>Q219*H219</f>
        <v>0</v>
      </c>
      <c r="S219" s="174">
        <v>0</v>
      </c>
      <c r="T219" s="175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76" t="s">
        <v>139</v>
      </c>
      <c r="AT219" s="176" t="s">
        <v>121</v>
      </c>
      <c r="AU219" s="176" t="s">
        <v>82</v>
      </c>
      <c r="AY219" s="17" t="s">
        <v>118</v>
      </c>
      <c r="BE219" s="177">
        <f>IF(N219="základní",J219,0)</f>
        <v>0</v>
      </c>
      <c r="BF219" s="177">
        <f>IF(N219="snížená",J219,0)</f>
        <v>0</v>
      </c>
      <c r="BG219" s="177">
        <f>IF(N219="zákl. přenesená",J219,0)</f>
        <v>0</v>
      </c>
      <c r="BH219" s="177">
        <f>IF(N219="sníž. přenesená",J219,0)</f>
        <v>0</v>
      </c>
      <c r="BI219" s="177">
        <f>IF(N219="nulová",J219,0)</f>
        <v>0</v>
      </c>
      <c r="BJ219" s="17" t="s">
        <v>80</v>
      </c>
      <c r="BK219" s="177">
        <f>ROUND(I219*H219,2)</f>
        <v>0</v>
      </c>
      <c r="BL219" s="17" t="s">
        <v>139</v>
      </c>
      <c r="BM219" s="176" t="s">
        <v>678</v>
      </c>
    </row>
    <row r="220" spans="1:65" s="2" customFormat="1" ht="19.5">
      <c r="A220" s="34"/>
      <c r="B220" s="35"/>
      <c r="C220" s="36"/>
      <c r="D220" s="178" t="s">
        <v>127</v>
      </c>
      <c r="E220" s="36"/>
      <c r="F220" s="179" t="s">
        <v>679</v>
      </c>
      <c r="G220" s="36"/>
      <c r="H220" s="36"/>
      <c r="I220" s="180"/>
      <c r="J220" s="36"/>
      <c r="K220" s="36"/>
      <c r="L220" s="39"/>
      <c r="M220" s="181"/>
      <c r="N220" s="182"/>
      <c r="O220" s="64"/>
      <c r="P220" s="64"/>
      <c r="Q220" s="64"/>
      <c r="R220" s="64"/>
      <c r="S220" s="64"/>
      <c r="T220" s="65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17" t="s">
        <v>127</v>
      </c>
      <c r="AU220" s="17" t="s">
        <v>82</v>
      </c>
    </row>
    <row r="221" spans="1:65" s="2" customFormat="1" ht="11.25">
      <c r="A221" s="34"/>
      <c r="B221" s="35"/>
      <c r="C221" s="36"/>
      <c r="D221" s="206" t="s">
        <v>286</v>
      </c>
      <c r="E221" s="36"/>
      <c r="F221" s="207" t="s">
        <v>680</v>
      </c>
      <c r="G221" s="36"/>
      <c r="H221" s="36"/>
      <c r="I221" s="180"/>
      <c r="J221" s="36"/>
      <c r="K221" s="36"/>
      <c r="L221" s="39"/>
      <c r="M221" s="181"/>
      <c r="N221" s="182"/>
      <c r="O221" s="64"/>
      <c r="P221" s="64"/>
      <c r="Q221" s="64"/>
      <c r="R221" s="64"/>
      <c r="S221" s="64"/>
      <c r="T221" s="65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7" t="s">
        <v>286</v>
      </c>
      <c r="AU221" s="17" t="s">
        <v>82</v>
      </c>
    </row>
    <row r="222" spans="1:65" s="11" customFormat="1" ht="25.9" customHeight="1">
      <c r="B222" s="151"/>
      <c r="C222" s="152"/>
      <c r="D222" s="153" t="s">
        <v>72</v>
      </c>
      <c r="E222" s="154" t="s">
        <v>116</v>
      </c>
      <c r="F222" s="154" t="s">
        <v>117</v>
      </c>
      <c r="G222" s="152"/>
      <c r="H222" s="152"/>
      <c r="I222" s="155"/>
      <c r="J222" s="156">
        <f>BK222</f>
        <v>0</v>
      </c>
      <c r="K222" s="152"/>
      <c r="L222" s="157"/>
      <c r="M222" s="158"/>
      <c r="N222" s="159"/>
      <c r="O222" s="159"/>
      <c r="P222" s="160">
        <f>P223+P238+P241+P245</f>
        <v>0</v>
      </c>
      <c r="Q222" s="159"/>
      <c r="R222" s="160">
        <f>R223+R238+R241+R245</f>
        <v>0.107226</v>
      </c>
      <c r="S222" s="159"/>
      <c r="T222" s="161">
        <f>T223+T238+T241+T245</f>
        <v>1.39E-3</v>
      </c>
      <c r="AR222" s="162" t="s">
        <v>82</v>
      </c>
      <c r="AT222" s="163" t="s">
        <v>72</v>
      </c>
      <c r="AU222" s="163" t="s">
        <v>35</v>
      </c>
      <c r="AY222" s="162" t="s">
        <v>118</v>
      </c>
      <c r="BK222" s="164">
        <f>BK223+BK238+BK241+BK245</f>
        <v>0</v>
      </c>
    </row>
    <row r="223" spans="1:65" s="11" customFormat="1" ht="22.9" customHeight="1">
      <c r="B223" s="151"/>
      <c r="C223" s="152"/>
      <c r="D223" s="153" t="s">
        <v>72</v>
      </c>
      <c r="E223" s="204" t="s">
        <v>278</v>
      </c>
      <c r="F223" s="204" t="s">
        <v>279</v>
      </c>
      <c r="G223" s="152"/>
      <c r="H223" s="152"/>
      <c r="I223" s="155"/>
      <c r="J223" s="205">
        <f>BK223</f>
        <v>0</v>
      </c>
      <c r="K223" s="152"/>
      <c r="L223" s="157"/>
      <c r="M223" s="158"/>
      <c r="N223" s="159"/>
      <c r="O223" s="159"/>
      <c r="P223" s="160">
        <f>SUM(P224:P237)</f>
        <v>0</v>
      </c>
      <c r="Q223" s="159"/>
      <c r="R223" s="160">
        <f>SUM(R224:R237)</f>
        <v>1.1760000000000002E-3</v>
      </c>
      <c r="S223" s="159"/>
      <c r="T223" s="161">
        <f>SUM(T224:T237)</f>
        <v>0</v>
      </c>
      <c r="AR223" s="162" t="s">
        <v>82</v>
      </c>
      <c r="AT223" s="163" t="s">
        <v>72</v>
      </c>
      <c r="AU223" s="163" t="s">
        <v>80</v>
      </c>
      <c r="AY223" s="162" t="s">
        <v>118</v>
      </c>
      <c r="BK223" s="164">
        <f>SUM(BK224:BK237)</f>
        <v>0</v>
      </c>
    </row>
    <row r="224" spans="1:65" s="2" customFormat="1" ht="16.5" customHeight="1">
      <c r="A224" s="34"/>
      <c r="B224" s="35"/>
      <c r="C224" s="165" t="s">
        <v>249</v>
      </c>
      <c r="D224" s="165" t="s">
        <v>121</v>
      </c>
      <c r="E224" s="166" t="s">
        <v>294</v>
      </c>
      <c r="F224" s="167" t="s">
        <v>295</v>
      </c>
      <c r="G224" s="168" t="s">
        <v>186</v>
      </c>
      <c r="H224" s="169">
        <v>42</v>
      </c>
      <c r="I224" s="170"/>
      <c r="J224" s="171">
        <f>ROUND(I224*H224,2)</f>
        <v>0</v>
      </c>
      <c r="K224" s="167" t="s">
        <v>282</v>
      </c>
      <c r="L224" s="39"/>
      <c r="M224" s="172" t="s">
        <v>19</v>
      </c>
      <c r="N224" s="173" t="s">
        <v>44</v>
      </c>
      <c r="O224" s="64"/>
      <c r="P224" s="174">
        <f>O224*H224</f>
        <v>0</v>
      </c>
      <c r="Q224" s="174">
        <v>0</v>
      </c>
      <c r="R224" s="174">
        <f>Q224*H224</f>
        <v>0</v>
      </c>
      <c r="S224" s="174">
        <v>0</v>
      </c>
      <c r="T224" s="175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76" t="s">
        <v>125</v>
      </c>
      <c r="AT224" s="176" t="s">
        <v>121</v>
      </c>
      <c r="AU224" s="176" t="s">
        <v>82</v>
      </c>
      <c r="AY224" s="17" t="s">
        <v>118</v>
      </c>
      <c r="BE224" s="177">
        <f>IF(N224="základní",J224,0)</f>
        <v>0</v>
      </c>
      <c r="BF224" s="177">
        <f>IF(N224="snížená",J224,0)</f>
        <v>0</v>
      </c>
      <c r="BG224" s="177">
        <f>IF(N224="zákl. přenesená",J224,0)</f>
        <v>0</v>
      </c>
      <c r="BH224" s="177">
        <f>IF(N224="sníž. přenesená",J224,0)</f>
        <v>0</v>
      </c>
      <c r="BI224" s="177">
        <f>IF(N224="nulová",J224,0)</f>
        <v>0</v>
      </c>
      <c r="BJ224" s="17" t="s">
        <v>80</v>
      </c>
      <c r="BK224" s="177">
        <f>ROUND(I224*H224,2)</f>
        <v>0</v>
      </c>
      <c r="BL224" s="17" t="s">
        <v>125</v>
      </c>
      <c r="BM224" s="176" t="s">
        <v>681</v>
      </c>
    </row>
    <row r="225" spans="1:65" s="2" customFormat="1" ht="11.25">
      <c r="A225" s="34"/>
      <c r="B225" s="35"/>
      <c r="C225" s="36"/>
      <c r="D225" s="178" t="s">
        <v>127</v>
      </c>
      <c r="E225" s="36"/>
      <c r="F225" s="179" t="s">
        <v>297</v>
      </c>
      <c r="G225" s="36"/>
      <c r="H225" s="36"/>
      <c r="I225" s="180"/>
      <c r="J225" s="36"/>
      <c r="K225" s="36"/>
      <c r="L225" s="39"/>
      <c r="M225" s="181"/>
      <c r="N225" s="182"/>
      <c r="O225" s="64"/>
      <c r="P225" s="64"/>
      <c r="Q225" s="64"/>
      <c r="R225" s="64"/>
      <c r="S225" s="64"/>
      <c r="T225" s="65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7" t="s">
        <v>127</v>
      </c>
      <c r="AU225" s="17" t="s">
        <v>82</v>
      </c>
    </row>
    <row r="226" spans="1:65" s="2" customFormat="1" ht="11.25">
      <c r="A226" s="34"/>
      <c r="B226" s="35"/>
      <c r="C226" s="36"/>
      <c r="D226" s="206" t="s">
        <v>286</v>
      </c>
      <c r="E226" s="36"/>
      <c r="F226" s="207" t="s">
        <v>298</v>
      </c>
      <c r="G226" s="36"/>
      <c r="H226" s="36"/>
      <c r="I226" s="180"/>
      <c r="J226" s="36"/>
      <c r="K226" s="36"/>
      <c r="L226" s="39"/>
      <c r="M226" s="181"/>
      <c r="N226" s="182"/>
      <c r="O226" s="64"/>
      <c r="P226" s="64"/>
      <c r="Q226" s="64"/>
      <c r="R226" s="64"/>
      <c r="S226" s="64"/>
      <c r="T226" s="65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17" t="s">
        <v>286</v>
      </c>
      <c r="AU226" s="17" t="s">
        <v>82</v>
      </c>
    </row>
    <row r="227" spans="1:65" s="13" customFormat="1" ht="11.25">
      <c r="B227" s="208"/>
      <c r="C227" s="209"/>
      <c r="D227" s="178" t="s">
        <v>292</v>
      </c>
      <c r="E227" s="210" t="s">
        <v>19</v>
      </c>
      <c r="F227" s="211" t="s">
        <v>682</v>
      </c>
      <c r="G227" s="209"/>
      <c r="H227" s="212">
        <v>42</v>
      </c>
      <c r="I227" s="213"/>
      <c r="J227" s="209"/>
      <c r="K227" s="209"/>
      <c r="L227" s="214"/>
      <c r="M227" s="215"/>
      <c r="N227" s="216"/>
      <c r="O227" s="216"/>
      <c r="P227" s="216"/>
      <c r="Q227" s="216"/>
      <c r="R227" s="216"/>
      <c r="S227" s="216"/>
      <c r="T227" s="217"/>
      <c r="AT227" s="218" t="s">
        <v>292</v>
      </c>
      <c r="AU227" s="218" t="s">
        <v>82</v>
      </c>
      <c r="AV227" s="13" t="s">
        <v>82</v>
      </c>
      <c r="AW227" s="13" t="s">
        <v>33</v>
      </c>
      <c r="AX227" s="13" t="s">
        <v>80</v>
      </c>
      <c r="AY227" s="218" t="s">
        <v>118</v>
      </c>
    </row>
    <row r="228" spans="1:65" s="2" customFormat="1" ht="16.5" customHeight="1">
      <c r="A228" s="34"/>
      <c r="B228" s="35"/>
      <c r="C228" s="183" t="s">
        <v>255</v>
      </c>
      <c r="D228" s="183" t="s">
        <v>128</v>
      </c>
      <c r="E228" s="184" t="s">
        <v>683</v>
      </c>
      <c r="F228" s="185" t="s">
        <v>684</v>
      </c>
      <c r="G228" s="186" t="s">
        <v>186</v>
      </c>
      <c r="H228" s="187">
        <v>44.1</v>
      </c>
      <c r="I228" s="188"/>
      <c r="J228" s="189">
        <f>ROUND(I228*H228,2)</f>
        <v>0</v>
      </c>
      <c r="K228" s="185" t="s">
        <v>282</v>
      </c>
      <c r="L228" s="190"/>
      <c r="M228" s="191" t="s">
        <v>19</v>
      </c>
      <c r="N228" s="192" t="s">
        <v>44</v>
      </c>
      <c r="O228" s="64"/>
      <c r="P228" s="174">
        <f>O228*H228</f>
        <v>0</v>
      </c>
      <c r="Q228" s="174">
        <v>1.0000000000000001E-5</v>
      </c>
      <c r="R228" s="174">
        <f>Q228*H228</f>
        <v>4.4100000000000004E-4</v>
      </c>
      <c r="S228" s="174">
        <v>0</v>
      </c>
      <c r="T228" s="175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76" t="s">
        <v>131</v>
      </c>
      <c r="AT228" s="176" t="s">
        <v>128</v>
      </c>
      <c r="AU228" s="176" t="s">
        <v>82</v>
      </c>
      <c r="AY228" s="17" t="s">
        <v>118</v>
      </c>
      <c r="BE228" s="177">
        <f>IF(N228="základní",J228,0)</f>
        <v>0</v>
      </c>
      <c r="BF228" s="177">
        <f>IF(N228="snížená",J228,0)</f>
        <v>0</v>
      </c>
      <c r="BG228" s="177">
        <f>IF(N228="zákl. přenesená",J228,0)</f>
        <v>0</v>
      </c>
      <c r="BH228" s="177">
        <f>IF(N228="sníž. přenesená",J228,0)</f>
        <v>0</v>
      </c>
      <c r="BI228" s="177">
        <f>IF(N228="nulová",J228,0)</f>
        <v>0</v>
      </c>
      <c r="BJ228" s="17" t="s">
        <v>80</v>
      </c>
      <c r="BK228" s="177">
        <f>ROUND(I228*H228,2)</f>
        <v>0</v>
      </c>
      <c r="BL228" s="17" t="s">
        <v>125</v>
      </c>
      <c r="BM228" s="176" t="s">
        <v>685</v>
      </c>
    </row>
    <row r="229" spans="1:65" s="2" customFormat="1" ht="11.25">
      <c r="A229" s="34"/>
      <c r="B229" s="35"/>
      <c r="C229" s="36"/>
      <c r="D229" s="178" t="s">
        <v>127</v>
      </c>
      <c r="E229" s="36"/>
      <c r="F229" s="179" t="s">
        <v>684</v>
      </c>
      <c r="G229" s="36"/>
      <c r="H229" s="36"/>
      <c r="I229" s="180"/>
      <c r="J229" s="36"/>
      <c r="K229" s="36"/>
      <c r="L229" s="39"/>
      <c r="M229" s="181"/>
      <c r="N229" s="182"/>
      <c r="O229" s="64"/>
      <c r="P229" s="64"/>
      <c r="Q229" s="64"/>
      <c r="R229" s="64"/>
      <c r="S229" s="64"/>
      <c r="T229" s="65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7" t="s">
        <v>127</v>
      </c>
      <c r="AU229" s="17" t="s">
        <v>82</v>
      </c>
    </row>
    <row r="230" spans="1:65" s="13" customFormat="1" ht="11.25">
      <c r="B230" s="208"/>
      <c r="C230" s="209"/>
      <c r="D230" s="178" t="s">
        <v>292</v>
      </c>
      <c r="E230" s="210" t="s">
        <v>19</v>
      </c>
      <c r="F230" s="211" t="s">
        <v>686</v>
      </c>
      <c r="G230" s="209"/>
      <c r="H230" s="212">
        <v>44.1</v>
      </c>
      <c r="I230" s="213"/>
      <c r="J230" s="209"/>
      <c r="K230" s="209"/>
      <c r="L230" s="214"/>
      <c r="M230" s="215"/>
      <c r="N230" s="216"/>
      <c r="O230" s="216"/>
      <c r="P230" s="216"/>
      <c r="Q230" s="216"/>
      <c r="R230" s="216"/>
      <c r="S230" s="216"/>
      <c r="T230" s="217"/>
      <c r="AT230" s="218" t="s">
        <v>292</v>
      </c>
      <c r="AU230" s="218" t="s">
        <v>82</v>
      </c>
      <c r="AV230" s="13" t="s">
        <v>82</v>
      </c>
      <c r="AW230" s="13" t="s">
        <v>33</v>
      </c>
      <c r="AX230" s="13" t="s">
        <v>80</v>
      </c>
      <c r="AY230" s="218" t="s">
        <v>118</v>
      </c>
    </row>
    <row r="231" spans="1:65" s="2" customFormat="1" ht="16.5" customHeight="1">
      <c r="A231" s="34"/>
      <c r="B231" s="35"/>
      <c r="C231" s="165" t="s">
        <v>131</v>
      </c>
      <c r="D231" s="165" t="s">
        <v>121</v>
      </c>
      <c r="E231" s="166" t="s">
        <v>687</v>
      </c>
      <c r="F231" s="167" t="s">
        <v>688</v>
      </c>
      <c r="G231" s="168" t="s">
        <v>186</v>
      </c>
      <c r="H231" s="169">
        <v>70</v>
      </c>
      <c r="I231" s="170"/>
      <c r="J231" s="171">
        <f>ROUND(I231*H231,2)</f>
        <v>0</v>
      </c>
      <c r="K231" s="167" t="s">
        <v>282</v>
      </c>
      <c r="L231" s="39"/>
      <c r="M231" s="172" t="s">
        <v>19</v>
      </c>
      <c r="N231" s="173" t="s">
        <v>44</v>
      </c>
      <c r="O231" s="64"/>
      <c r="P231" s="174">
        <f>O231*H231</f>
        <v>0</v>
      </c>
      <c r="Q231" s="174">
        <v>0</v>
      </c>
      <c r="R231" s="174">
        <f>Q231*H231</f>
        <v>0</v>
      </c>
      <c r="S231" s="174">
        <v>0</v>
      </c>
      <c r="T231" s="175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76" t="s">
        <v>125</v>
      </c>
      <c r="AT231" s="176" t="s">
        <v>121</v>
      </c>
      <c r="AU231" s="176" t="s">
        <v>82</v>
      </c>
      <c r="AY231" s="17" t="s">
        <v>118</v>
      </c>
      <c r="BE231" s="177">
        <f>IF(N231="základní",J231,0)</f>
        <v>0</v>
      </c>
      <c r="BF231" s="177">
        <f>IF(N231="snížená",J231,0)</f>
        <v>0</v>
      </c>
      <c r="BG231" s="177">
        <f>IF(N231="zákl. přenesená",J231,0)</f>
        <v>0</v>
      </c>
      <c r="BH231" s="177">
        <f>IF(N231="sníž. přenesená",J231,0)</f>
        <v>0</v>
      </c>
      <c r="BI231" s="177">
        <f>IF(N231="nulová",J231,0)</f>
        <v>0</v>
      </c>
      <c r="BJ231" s="17" t="s">
        <v>80</v>
      </c>
      <c r="BK231" s="177">
        <f>ROUND(I231*H231,2)</f>
        <v>0</v>
      </c>
      <c r="BL231" s="17" t="s">
        <v>125</v>
      </c>
      <c r="BM231" s="176" t="s">
        <v>689</v>
      </c>
    </row>
    <row r="232" spans="1:65" s="2" customFormat="1" ht="19.5">
      <c r="A232" s="34"/>
      <c r="B232" s="35"/>
      <c r="C232" s="36"/>
      <c r="D232" s="178" t="s">
        <v>127</v>
      </c>
      <c r="E232" s="36"/>
      <c r="F232" s="179" t="s">
        <v>690</v>
      </c>
      <c r="G232" s="36"/>
      <c r="H232" s="36"/>
      <c r="I232" s="180"/>
      <c r="J232" s="36"/>
      <c r="K232" s="36"/>
      <c r="L232" s="39"/>
      <c r="M232" s="181"/>
      <c r="N232" s="182"/>
      <c r="O232" s="64"/>
      <c r="P232" s="64"/>
      <c r="Q232" s="64"/>
      <c r="R232" s="64"/>
      <c r="S232" s="64"/>
      <c r="T232" s="65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7" t="s">
        <v>127</v>
      </c>
      <c r="AU232" s="17" t="s">
        <v>82</v>
      </c>
    </row>
    <row r="233" spans="1:65" s="2" customFormat="1" ht="11.25">
      <c r="A233" s="34"/>
      <c r="B233" s="35"/>
      <c r="C233" s="36"/>
      <c r="D233" s="206" t="s">
        <v>286</v>
      </c>
      <c r="E233" s="36"/>
      <c r="F233" s="207" t="s">
        <v>691</v>
      </c>
      <c r="G233" s="36"/>
      <c r="H233" s="36"/>
      <c r="I233" s="180"/>
      <c r="J233" s="36"/>
      <c r="K233" s="36"/>
      <c r="L233" s="39"/>
      <c r="M233" s="181"/>
      <c r="N233" s="182"/>
      <c r="O233" s="64"/>
      <c r="P233" s="64"/>
      <c r="Q233" s="64"/>
      <c r="R233" s="64"/>
      <c r="S233" s="64"/>
      <c r="T233" s="65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T233" s="17" t="s">
        <v>286</v>
      </c>
      <c r="AU233" s="17" t="s">
        <v>82</v>
      </c>
    </row>
    <row r="234" spans="1:65" s="13" customFormat="1" ht="11.25">
      <c r="B234" s="208"/>
      <c r="C234" s="209"/>
      <c r="D234" s="178" t="s">
        <v>292</v>
      </c>
      <c r="E234" s="210" t="s">
        <v>19</v>
      </c>
      <c r="F234" s="211" t="s">
        <v>692</v>
      </c>
      <c r="G234" s="209"/>
      <c r="H234" s="212">
        <v>70</v>
      </c>
      <c r="I234" s="213"/>
      <c r="J234" s="209"/>
      <c r="K234" s="209"/>
      <c r="L234" s="214"/>
      <c r="M234" s="215"/>
      <c r="N234" s="216"/>
      <c r="O234" s="216"/>
      <c r="P234" s="216"/>
      <c r="Q234" s="216"/>
      <c r="R234" s="216"/>
      <c r="S234" s="216"/>
      <c r="T234" s="217"/>
      <c r="AT234" s="218" t="s">
        <v>292</v>
      </c>
      <c r="AU234" s="218" t="s">
        <v>82</v>
      </c>
      <c r="AV234" s="13" t="s">
        <v>82</v>
      </c>
      <c r="AW234" s="13" t="s">
        <v>33</v>
      </c>
      <c r="AX234" s="13" t="s">
        <v>80</v>
      </c>
      <c r="AY234" s="218" t="s">
        <v>118</v>
      </c>
    </row>
    <row r="235" spans="1:65" s="2" customFormat="1" ht="16.5" customHeight="1">
      <c r="A235" s="34"/>
      <c r="B235" s="35"/>
      <c r="C235" s="183" t="s">
        <v>263</v>
      </c>
      <c r="D235" s="183" t="s">
        <v>128</v>
      </c>
      <c r="E235" s="184" t="s">
        <v>693</v>
      </c>
      <c r="F235" s="185" t="s">
        <v>694</v>
      </c>
      <c r="G235" s="186" t="s">
        <v>186</v>
      </c>
      <c r="H235" s="187">
        <v>73.5</v>
      </c>
      <c r="I235" s="188"/>
      <c r="J235" s="189">
        <f>ROUND(I235*H235,2)</f>
        <v>0</v>
      </c>
      <c r="K235" s="185" t="s">
        <v>282</v>
      </c>
      <c r="L235" s="190"/>
      <c r="M235" s="191" t="s">
        <v>19</v>
      </c>
      <c r="N235" s="192" t="s">
        <v>44</v>
      </c>
      <c r="O235" s="64"/>
      <c r="P235" s="174">
        <f>O235*H235</f>
        <v>0</v>
      </c>
      <c r="Q235" s="174">
        <v>1.0000000000000001E-5</v>
      </c>
      <c r="R235" s="174">
        <f>Q235*H235</f>
        <v>7.3500000000000008E-4</v>
      </c>
      <c r="S235" s="174">
        <v>0</v>
      </c>
      <c r="T235" s="175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76" t="s">
        <v>131</v>
      </c>
      <c r="AT235" s="176" t="s">
        <v>128</v>
      </c>
      <c r="AU235" s="176" t="s">
        <v>82</v>
      </c>
      <c r="AY235" s="17" t="s">
        <v>118</v>
      </c>
      <c r="BE235" s="177">
        <f>IF(N235="základní",J235,0)</f>
        <v>0</v>
      </c>
      <c r="BF235" s="177">
        <f>IF(N235="snížená",J235,0)</f>
        <v>0</v>
      </c>
      <c r="BG235" s="177">
        <f>IF(N235="zákl. přenesená",J235,0)</f>
        <v>0</v>
      </c>
      <c r="BH235" s="177">
        <f>IF(N235="sníž. přenesená",J235,0)</f>
        <v>0</v>
      </c>
      <c r="BI235" s="177">
        <f>IF(N235="nulová",J235,0)</f>
        <v>0</v>
      </c>
      <c r="BJ235" s="17" t="s">
        <v>80</v>
      </c>
      <c r="BK235" s="177">
        <f>ROUND(I235*H235,2)</f>
        <v>0</v>
      </c>
      <c r="BL235" s="17" t="s">
        <v>125</v>
      </c>
      <c r="BM235" s="176" t="s">
        <v>695</v>
      </c>
    </row>
    <row r="236" spans="1:65" s="2" customFormat="1" ht="11.25">
      <c r="A236" s="34"/>
      <c r="B236" s="35"/>
      <c r="C236" s="36"/>
      <c r="D236" s="178" t="s">
        <v>127</v>
      </c>
      <c r="E236" s="36"/>
      <c r="F236" s="179" t="s">
        <v>694</v>
      </c>
      <c r="G236" s="36"/>
      <c r="H236" s="36"/>
      <c r="I236" s="180"/>
      <c r="J236" s="36"/>
      <c r="K236" s="36"/>
      <c r="L236" s="39"/>
      <c r="M236" s="181"/>
      <c r="N236" s="182"/>
      <c r="O236" s="64"/>
      <c r="P236" s="64"/>
      <c r="Q236" s="64"/>
      <c r="R236" s="64"/>
      <c r="S236" s="64"/>
      <c r="T236" s="65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7" t="s">
        <v>127</v>
      </c>
      <c r="AU236" s="17" t="s">
        <v>82</v>
      </c>
    </row>
    <row r="237" spans="1:65" s="13" customFormat="1" ht="11.25">
      <c r="B237" s="208"/>
      <c r="C237" s="209"/>
      <c r="D237" s="178" t="s">
        <v>292</v>
      </c>
      <c r="E237" s="210" t="s">
        <v>19</v>
      </c>
      <c r="F237" s="211" t="s">
        <v>696</v>
      </c>
      <c r="G237" s="209"/>
      <c r="H237" s="212">
        <v>73.5</v>
      </c>
      <c r="I237" s="213"/>
      <c r="J237" s="209"/>
      <c r="K237" s="209"/>
      <c r="L237" s="214"/>
      <c r="M237" s="215"/>
      <c r="N237" s="216"/>
      <c r="O237" s="216"/>
      <c r="P237" s="216"/>
      <c r="Q237" s="216"/>
      <c r="R237" s="216"/>
      <c r="S237" s="216"/>
      <c r="T237" s="217"/>
      <c r="AT237" s="218" t="s">
        <v>292</v>
      </c>
      <c r="AU237" s="218" t="s">
        <v>82</v>
      </c>
      <c r="AV237" s="13" t="s">
        <v>82</v>
      </c>
      <c r="AW237" s="13" t="s">
        <v>33</v>
      </c>
      <c r="AX237" s="13" t="s">
        <v>80</v>
      </c>
      <c r="AY237" s="218" t="s">
        <v>118</v>
      </c>
    </row>
    <row r="238" spans="1:65" s="11" customFormat="1" ht="22.9" customHeight="1">
      <c r="B238" s="151"/>
      <c r="C238" s="152"/>
      <c r="D238" s="153" t="s">
        <v>72</v>
      </c>
      <c r="E238" s="204" t="s">
        <v>697</v>
      </c>
      <c r="F238" s="204" t="s">
        <v>698</v>
      </c>
      <c r="G238" s="152"/>
      <c r="H238" s="152"/>
      <c r="I238" s="155"/>
      <c r="J238" s="205">
        <f>BK238</f>
        <v>0</v>
      </c>
      <c r="K238" s="152"/>
      <c r="L238" s="157"/>
      <c r="M238" s="158"/>
      <c r="N238" s="159"/>
      <c r="O238" s="159"/>
      <c r="P238" s="160">
        <f>SUM(P239:P240)</f>
        <v>0</v>
      </c>
      <c r="Q238" s="159"/>
      <c r="R238" s="160">
        <f>SUM(R239:R240)</f>
        <v>4.4999999999999999E-4</v>
      </c>
      <c r="S238" s="159"/>
      <c r="T238" s="161">
        <f>SUM(T239:T240)</f>
        <v>1.39E-3</v>
      </c>
      <c r="AR238" s="162" t="s">
        <v>82</v>
      </c>
      <c r="AT238" s="163" t="s">
        <v>72</v>
      </c>
      <c r="AU238" s="163" t="s">
        <v>80</v>
      </c>
      <c r="AY238" s="162" t="s">
        <v>118</v>
      </c>
      <c r="BK238" s="164">
        <f>SUM(BK239:BK240)</f>
        <v>0</v>
      </c>
    </row>
    <row r="239" spans="1:65" s="2" customFormat="1" ht="21.75" customHeight="1">
      <c r="A239" s="34"/>
      <c r="B239" s="35"/>
      <c r="C239" s="165" t="s">
        <v>699</v>
      </c>
      <c r="D239" s="165" t="s">
        <v>121</v>
      </c>
      <c r="E239" s="166" t="s">
        <v>700</v>
      </c>
      <c r="F239" s="167" t="s">
        <v>701</v>
      </c>
      <c r="G239" s="168" t="s">
        <v>309</v>
      </c>
      <c r="H239" s="169">
        <v>1</v>
      </c>
      <c r="I239" s="170"/>
      <c r="J239" s="171">
        <f>ROUND(I239*H239,2)</f>
        <v>0</v>
      </c>
      <c r="K239" s="167" t="s">
        <v>19</v>
      </c>
      <c r="L239" s="39"/>
      <c r="M239" s="172" t="s">
        <v>19</v>
      </c>
      <c r="N239" s="173" t="s">
        <v>44</v>
      </c>
      <c r="O239" s="64"/>
      <c r="P239" s="174">
        <f>O239*H239</f>
        <v>0</v>
      </c>
      <c r="Q239" s="174">
        <v>4.4999999999999999E-4</v>
      </c>
      <c r="R239" s="174">
        <f>Q239*H239</f>
        <v>4.4999999999999999E-4</v>
      </c>
      <c r="S239" s="174">
        <v>1.39E-3</v>
      </c>
      <c r="T239" s="175">
        <f>S239*H239</f>
        <v>1.39E-3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76" t="s">
        <v>125</v>
      </c>
      <c r="AT239" s="176" t="s">
        <v>121</v>
      </c>
      <c r="AU239" s="176" t="s">
        <v>82</v>
      </c>
      <c r="AY239" s="17" t="s">
        <v>118</v>
      </c>
      <c r="BE239" s="177">
        <f>IF(N239="základní",J239,0)</f>
        <v>0</v>
      </c>
      <c r="BF239" s="177">
        <f>IF(N239="snížená",J239,0)</f>
        <v>0</v>
      </c>
      <c r="BG239" s="177">
        <f>IF(N239="zákl. přenesená",J239,0)</f>
        <v>0</v>
      </c>
      <c r="BH239" s="177">
        <f>IF(N239="sníž. přenesená",J239,0)</f>
        <v>0</v>
      </c>
      <c r="BI239" s="177">
        <f>IF(N239="nulová",J239,0)</f>
        <v>0</v>
      </c>
      <c r="BJ239" s="17" t="s">
        <v>80</v>
      </c>
      <c r="BK239" s="177">
        <f>ROUND(I239*H239,2)</f>
        <v>0</v>
      </c>
      <c r="BL239" s="17" t="s">
        <v>125</v>
      </c>
      <c r="BM239" s="176" t="s">
        <v>702</v>
      </c>
    </row>
    <row r="240" spans="1:65" s="2" customFormat="1" ht="11.25">
      <c r="A240" s="34"/>
      <c r="B240" s="35"/>
      <c r="C240" s="36"/>
      <c r="D240" s="178" t="s">
        <v>127</v>
      </c>
      <c r="E240" s="36"/>
      <c r="F240" s="179" t="s">
        <v>703</v>
      </c>
      <c r="G240" s="36"/>
      <c r="H240" s="36"/>
      <c r="I240" s="180"/>
      <c r="J240" s="36"/>
      <c r="K240" s="36"/>
      <c r="L240" s="39"/>
      <c r="M240" s="181"/>
      <c r="N240" s="182"/>
      <c r="O240" s="64"/>
      <c r="P240" s="64"/>
      <c r="Q240" s="64"/>
      <c r="R240" s="64"/>
      <c r="S240" s="64"/>
      <c r="T240" s="65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7" t="s">
        <v>127</v>
      </c>
      <c r="AU240" s="17" t="s">
        <v>82</v>
      </c>
    </row>
    <row r="241" spans="1:65" s="11" customFormat="1" ht="22.9" customHeight="1">
      <c r="B241" s="151"/>
      <c r="C241" s="152"/>
      <c r="D241" s="153" t="s">
        <v>72</v>
      </c>
      <c r="E241" s="204" t="s">
        <v>704</v>
      </c>
      <c r="F241" s="204" t="s">
        <v>705</v>
      </c>
      <c r="G241" s="152"/>
      <c r="H241" s="152"/>
      <c r="I241" s="155"/>
      <c r="J241" s="205">
        <f>BK241</f>
        <v>0</v>
      </c>
      <c r="K241" s="152"/>
      <c r="L241" s="157"/>
      <c r="M241" s="158"/>
      <c r="N241" s="159"/>
      <c r="O241" s="159"/>
      <c r="P241" s="160">
        <f>SUM(P242:P244)</f>
        <v>0</v>
      </c>
      <c r="Q241" s="159"/>
      <c r="R241" s="160">
        <f>SUM(R242:R244)</f>
        <v>9.6000000000000002E-2</v>
      </c>
      <c r="S241" s="159"/>
      <c r="T241" s="161">
        <f>SUM(T242:T244)</f>
        <v>0</v>
      </c>
      <c r="AR241" s="162" t="s">
        <v>82</v>
      </c>
      <c r="AT241" s="163" t="s">
        <v>72</v>
      </c>
      <c r="AU241" s="163" t="s">
        <v>80</v>
      </c>
      <c r="AY241" s="162" t="s">
        <v>118</v>
      </c>
      <c r="BK241" s="164">
        <f>SUM(BK242:BK244)</f>
        <v>0</v>
      </c>
    </row>
    <row r="242" spans="1:65" s="2" customFormat="1" ht="24.2" customHeight="1">
      <c r="A242" s="34"/>
      <c r="B242" s="35"/>
      <c r="C242" s="165" t="s">
        <v>706</v>
      </c>
      <c r="D242" s="165" t="s">
        <v>121</v>
      </c>
      <c r="E242" s="166" t="s">
        <v>707</v>
      </c>
      <c r="F242" s="167" t="s">
        <v>708</v>
      </c>
      <c r="G242" s="168" t="s">
        <v>309</v>
      </c>
      <c r="H242" s="169">
        <v>12</v>
      </c>
      <c r="I242" s="170"/>
      <c r="J242" s="171">
        <f>ROUND(I242*H242,2)</f>
        <v>0</v>
      </c>
      <c r="K242" s="167" t="s">
        <v>19</v>
      </c>
      <c r="L242" s="39"/>
      <c r="M242" s="172" t="s">
        <v>19</v>
      </c>
      <c r="N242" s="173" t="s">
        <v>44</v>
      </c>
      <c r="O242" s="64"/>
      <c r="P242" s="174">
        <f>O242*H242</f>
        <v>0</v>
      </c>
      <c r="Q242" s="174">
        <v>8.0000000000000002E-3</v>
      </c>
      <c r="R242" s="174">
        <f>Q242*H242</f>
        <v>9.6000000000000002E-2</v>
      </c>
      <c r="S242" s="174">
        <v>0</v>
      </c>
      <c r="T242" s="175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76" t="s">
        <v>139</v>
      </c>
      <c r="AT242" s="176" t="s">
        <v>121</v>
      </c>
      <c r="AU242" s="176" t="s">
        <v>82</v>
      </c>
      <c r="AY242" s="17" t="s">
        <v>118</v>
      </c>
      <c r="BE242" s="177">
        <f>IF(N242="základní",J242,0)</f>
        <v>0</v>
      </c>
      <c r="BF242" s="177">
        <f>IF(N242="snížená",J242,0)</f>
        <v>0</v>
      </c>
      <c r="BG242" s="177">
        <f>IF(N242="zákl. přenesená",J242,0)</f>
        <v>0</v>
      </c>
      <c r="BH242" s="177">
        <f>IF(N242="sníž. přenesená",J242,0)</f>
        <v>0</v>
      </c>
      <c r="BI242" s="177">
        <f>IF(N242="nulová",J242,0)</f>
        <v>0</v>
      </c>
      <c r="BJ242" s="17" t="s">
        <v>80</v>
      </c>
      <c r="BK242" s="177">
        <f>ROUND(I242*H242,2)</f>
        <v>0</v>
      </c>
      <c r="BL242" s="17" t="s">
        <v>139</v>
      </c>
      <c r="BM242" s="176" t="s">
        <v>709</v>
      </c>
    </row>
    <row r="243" spans="1:65" s="2" customFormat="1" ht="19.5">
      <c r="A243" s="34"/>
      <c r="B243" s="35"/>
      <c r="C243" s="36"/>
      <c r="D243" s="178" t="s">
        <v>127</v>
      </c>
      <c r="E243" s="36"/>
      <c r="F243" s="179" t="s">
        <v>710</v>
      </c>
      <c r="G243" s="36"/>
      <c r="H243" s="36"/>
      <c r="I243" s="180"/>
      <c r="J243" s="36"/>
      <c r="K243" s="36"/>
      <c r="L243" s="39"/>
      <c r="M243" s="181"/>
      <c r="N243" s="182"/>
      <c r="O243" s="64"/>
      <c r="P243" s="64"/>
      <c r="Q243" s="64"/>
      <c r="R243" s="64"/>
      <c r="S243" s="64"/>
      <c r="T243" s="65"/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T243" s="17" t="s">
        <v>127</v>
      </c>
      <c r="AU243" s="17" t="s">
        <v>82</v>
      </c>
    </row>
    <row r="244" spans="1:65" s="13" customFormat="1" ht="11.25">
      <c r="B244" s="208"/>
      <c r="C244" s="209"/>
      <c r="D244" s="178" t="s">
        <v>292</v>
      </c>
      <c r="E244" s="210" t="s">
        <v>19</v>
      </c>
      <c r="F244" s="211" t="s">
        <v>711</v>
      </c>
      <c r="G244" s="209"/>
      <c r="H244" s="212">
        <v>12</v>
      </c>
      <c r="I244" s="213"/>
      <c r="J244" s="209"/>
      <c r="K244" s="209"/>
      <c r="L244" s="214"/>
      <c r="M244" s="215"/>
      <c r="N244" s="216"/>
      <c r="O244" s="216"/>
      <c r="P244" s="216"/>
      <c r="Q244" s="216"/>
      <c r="R244" s="216"/>
      <c r="S244" s="216"/>
      <c r="T244" s="217"/>
      <c r="AT244" s="218" t="s">
        <v>292</v>
      </c>
      <c r="AU244" s="218" t="s">
        <v>82</v>
      </c>
      <c r="AV244" s="13" t="s">
        <v>82</v>
      </c>
      <c r="AW244" s="13" t="s">
        <v>33</v>
      </c>
      <c r="AX244" s="13" t="s">
        <v>80</v>
      </c>
      <c r="AY244" s="218" t="s">
        <v>118</v>
      </c>
    </row>
    <row r="245" spans="1:65" s="11" customFormat="1" ht="22.9" customHeight="1">
      <c r="B245" s="151"/>
      <c r="C245" s="152"/>
      <c r="D245" s="153" t="s">
        <v>72</v>
      </c>
      <c r="E245" s="204" t="s">
        <v>712</v>
      </c>
      <c r="F245" s="204" t="s">
        <v>713</v>
      </c>
      <c r="G245" s="152"/>
      <c r="H245" s="152"/>
      <c r="I245" s="155"/>
      <c r="J245" s="205">
        <f>BK245</f>
        <v>0</v>
      </c>
      <c r="K245" s="152"/>
      <c r="L245" s="157"/>
      <c r="M245" s="158"/>
      <c r="N245" s="159"/>
      <c r="O245" s="159"/>
      <c r="P245" s="160">
        <f>SUM(P246:P251)</f>
        <v>0</v>
      </c>
      <c r="Q245" s="159"/>
      <c r="R245" s="160">
        <f>SUM(R246:R251)</f>
        <v>9.5999999999999992E-3</v>
      </c>
      <c r="S245" s="159"/>
      <c r="T245" s="161">
        <f>SUM(T246:T251)</f>
        <v>0</v>
      </c>
      <c r="AR245" s="162" t="s">
        <v>82</v>
      </c>
      <c r="AT245" s="163" t="s">
        <v>72</v>
      </c>
      <c r="AU245" s="163" t="s">
        <v>80</v>
      </c>
      <c r="AY245" s="162" t="s">
        <v>118</v>
      </c>
      <c r="BK245" s="164">
        <f>SUM(BK246:BK251)</f>
        <v>0</v>
      </c>
    </row>
    <row r="246" spans="1:65" s="2" customFormat="1" ht="16.5" customHeight="1">
      <c r="A246" s="34"/>
      <c r="B246" s="35"/>
      <c r="C246" s="165" t="s">
        <v>714</v>
      </c>
      <c r="D246" s="165" t="s">
        <v>121</v>
      </c>
      <c r="E246" s="166" t="s">
        <v>715</v>
      </c>
      <c r="F246" s="167" t="s">
        <v>716</v>
      </c>
      <c r="G246" s="168" t="s">
        <v>545</v>
      </c>
      <c r="H246" s="169">
        <v>20</v>
      </c>
      <c r="I246" s="170"/>
      <c r="J246" s="171">
        <f>ROUND(I246*H246,2)</f>
        <v>0</v>
      </c>
      <c r="K246" s="167" t="s">
        <v>282</v>
      </c>
      <c r="L246" s="39"/>
      <c r="M246" s="172" t="s">
        <v>19</v>
      </c>
      <c r="N246" s="173" t="s">
        <v>44</v>
      </c>
      <c r="O246" s="64"/>
      <c r="P246" s="174">
        <f>O246*H246</f>
        <v>0</v>
      </c>
      <c r="Q246" s="174">
        <v>2.0000000000000001E-4</v>
      </c>
      <c r="R246" s="174">
        <f>Q246*H246</f>
        <v>4.0000000000000001E-3</v>
      </c>
      <c r="S246" s="174">
        <v>0</v>
      </c>
      <c r="T246" s="175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76" t="s">
        <v>139</v>
      </c>
      <c r="AT246" s="176" t="s">
        <v>121</v>
      </c>
      <c r="AU246" s="176" t="s">
        <v>82</v>
      </c>
      <c r="AY246" s="17" t="s">
        <v>118</v>
      </c>
      <c r="BE246" s="177">
        <f>IF(N246="základní",J246,0)</f>
        <v>0</v>
      </c>
      <c r="BF246" s="177">
        <f>IF(N246="snížená",J246,0)</f>
        <v>0</v>
      </c>
      <c r="BG246" s="177">
        <f>IF(N246="zákl. přenesená",J246,0)</f>
        <v>0</v>
      </c>
      <c r="BH246" s="177">
        <f>IF(N246="sníž. přenesená",J246,0)</f>
        <v>0</v>
      </c>
      <c r="BI246" s="177">
        <f>IF(N246="nulová",J246,0)</f>
        <v>0</v>
      </c>
      <c r="BJ246" s="17" t="s">
        <v>80</v>
      </c>
      <c r="BK246" s="177">
        <f>ROUND(I246*H246,2)</f>
        <v>0</v>
      </c>
      <c r="BL246" s="17" t="s">
        <v>139</v>
      </c>
      <c r="BM246" s="176" t="s">
        <v>717</v>
      </c>
    </row>
    <row r="247" spans="1:65" s="2" customFormat="1" ht="11.25">
      <c r="A247" s="34"/>
      <c r="B247" s="35"/>
      <c r="C247" s="36"/>
      <c r="D247" s="178" t="s">
        <v>127</v>
      </c>
      <c r="E247" s="36"/>
      <c r="F247" s="179" t="s">
        <v>718</v>
      </c>
      <c r="G247" s="36"/>
      <c r="H247" s="36"/>
      <c r="I247" s="180"/>
      <c r="J247" s="36"/>
      <c r="K247" s="36"/>
      <c r="L247" s="39"/>
      <c r="M247" s="181"/>
      <c r="N247" s="182"/>
      <c r="O247" s="64"/>
      <c r="P247" s="64"/>
      <c r="Q247" s="64"/>
      <c r="R247" s="64"/>
      <c r="S247" s="64"/>
      <c r="T247" s="65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T247" s="17" t="s">
        <v>127</v>
      </c>
      <c r="AU247" s="17" t="s">
        <v>82</v>
      </c>
    </row>
    <row r="248" spans="1:65" s="2" customFormat="1" ht="11.25">
      <c r="A248" s="34"/>
      <c r="B248" s="35"/>
      <c r="C248" s="36"/>
      <c r="D248" s="206" t="s">
        <v>286</v>
      </c>
      <c r="E248" s="36"/>
      <c r="F248" s="207" t="s">
        <v>719</v>
      </c>
      <c r="G248" s="36"/>
      <c r="H248" s="36"/>
      <c r="I248" s="180"/>
      <c r="J248" s="36"/>
      <c r="K248" s="36"/>
      <c r="L248" s="39"/>
      <c r="M248" s="181"/>
      <c r="N248" s="182"/>
      <c r="O248" s="64"/>
      <c r="P248" s="64"/>
      <c r="Q248" s="64"/>
      <c r="R248" s="64"/>
      <c r="S248" s="64"/>
      <c r="T248" s="65"/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T248" s="17" t="s">
        <v>286</v>
      </c>
      <c r="AU248" s="17" t="s">
        <v>82</v>
      </c>
    </row>
    <row r="249" spans="1:65" s="2" customFormat="1" ht="21.75" customHeight="1">
      <c r="A249" s="34"/>
      <c r="B249" s="35"/>
      <c r="C249" s="165" t="s">
        <v>720</v>
      </c>
      <c r="D249" s="165" t="s">
        <v>121</v>
      </c>
      <c r="E249" s="166" t="s">
        <v>721</v>
      </c>
      <c r="F249" s="167" t="s">
        <v>722</v>
      </c>
      <c r="G249" s="168" t="s">
        <v>545</v>
      </c>
      <c r="H249" s="169">
        <v>20</v>
      </c>
      <c r="I249" s="170"/>
      <c r="J249" s="171">
        <f>ROUND(I249*H249,2)</f>
        <v>0</v>
      </c>
      <c r="K249" s="167" t="s">
        <v>282</v>
      </c>
      <c r="L249" s="39"/>
      <c r="M249" s="172" t="s">
        <v>19</v>
      </c>
      <c r="N249" s="173" t="s">
        <v>44</v>
      </c>
      <c r="O249" s="64"/>
      <c r="P249" s="174">
        <f>O249*H249</f>
        <v>0</v>
      </c>
      <c r="Q249" s="174">
        <v>2.7999999999999998E-4</v>
      </c>
      <c r="R249" s="174">
        <f>Q249*H249</f>
        <v>5.5999999999999991E-3</v>
      </c>
      <c r="S249" s="174">
        <v>0</v>
      </c>
      <c r="T249" s="175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76" t="s">
        <v>139</v>
      </c>
      <c r="AT249" s="176" t="s">
        <v>121</v>
      </c>
      <c r="AU249" s="176" t="s">
        <v>82</v>
      </c>
      <c r="AY249" s="17" t="s">
        <v>118</v>
      </c>
      <c r="BE249" s="177">
        <f>IF(N249="základní",J249,0)</f>
        <v>0</v>
      </c>
      <c r="BF249" s="177">
        <f>IF(N249="snížená",J249,0)</f>
        <v>0</v>
      </c>
      <c r="BG249" s="177">
        <f>IF(N249="zákl. přenesená",J249,0)</f>
        <v>0</v>
      </c>
      <c r="BH249" s="177">
        <f>IF(N249="sníž. přenesená",J249,0)</f>
        <v>0</v>
      </c>
      <c r="BI249" s="177">
        <f>IF(N249="nulová",J249,0)</f>
        <v>0</v>
      </c>
      <c r="BJ249" s="17" t="s">
        <v>80</v>
      </c>
      <c r="BK249" s="177">
        <f>ROUND(I249*H249,2)</f>
        <v>0</v>
      </c>
      <c r="BL249" s="17" t="s">
        <v>139</v>
      </c>
      <c r="BM249" s="176" t="s">
        <v>723</v>
      </c>
    </row>
    <row r="250" spans="1:65" s="2" customFormat="1" ht="19.5">
      <c r="A250" s="34"/>
      <c r="B250" s="35"/>
      <c r="C250" s="36"/>
      <c r="D250" s="178" t="s">
        <v>127</v>
      </c>
      <c r="E250" s="36"/>
      <c r="F250" s="179" t="s">
        <v>724</v>
      </c>
      <c r="G250" s="36"/>
      <c r="H250" s="36"/>
      <c r="I250" s="180"/>
      <c r="J250" s="36"/>
      <c r="K250" s="36"/>
      <c r="L250" s="39"/>
      <c r="M250" s="181"/>
      <c r="N250" s="182"/>
      <c r="O250" s="64"/>
      <c r="P250" s="64"/>
      <c r="Q250" s="64"/>
      <c r="R250" s="64"/>
      <c r="S250" s="64"/>
      <c r="T250" s="65"/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T250" s="17" t="s">
        <v>127</v>
      </c>
      <c r="AU250" s="17" t="s">
        <v>82</v>
      </c>
    </row>
    <row r="251" spans="1:65" s="2" customFormat="1" ht="11.25">
      <c r="A251" s="34"/>
      <c r="B251" s="35"/>
      <c r="C251" s="36"/>
      <c r="D251" s="206" t="s">
        <v>286</v>
      </c>
      <c r="E251" s="36"/>
      <c r="F251" s="207" t="s">
        <v>725</v>
      </c>
      <c r="G251" s="36"/>
      <c r="H251" s="36"/>
      <c r="I251" s="180"/>
      <c r="J251" s="36"/>
      <c r="K251" s="36"/>
      <c r="L251" s="39"/>
      <c r="M251" s="194"/>
      <c r="N251" s="195"/>
      <c r="O251" s="196"/>
      <c r="P251" s="196"/>
      <c r="Q251" s="196"/>
      <c r="R251" s="196"/>
      <c r="S251" s="196"/>
      <c r="T251" s="197"/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T251" s="17" t="s">
        <v>286</v>
      </c>
      <c r="AU251" s="17" t="s">
        <v>82</v>
      </c>
    </row>
    <row r="252" spans="1:65" s="2" customFormat="1" ht="6.95" customHeight="1">
      <c r="A252" s="34"/>
      <c r="B252" s="47"/>
      <c r="C252" s="48"/>
      <c r="D252" s="48"/>
      <c r="E252" s="48"/>
      <c r="F252" s="48"/>
      <c r="G252" s="48"/>
      <c r="H252" s="48"/>
      <c r="I252" s="48"/>
      <c r="J252" s="48"/>
      <c r="K252" s="48"/>
      <c r="L252" s="39"/>
      <c r="M252" s="34"/>
      <c r="O252" s="34"/>
      <c r="P252" s="34"/>
      <c r="Q252" s="34"/>
      <c r="R252" s="34"/>
      <c r="S252" s="34"/>
      <c r="T252" s="34"/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</row>
  </sheetData>
  <sheetProtection password="CC35" sheet="1" objects="1" scenarios="1" formatColumns="0" formatRows="0" autoFilter="0"/>
  <autoFilter ref="C92:K251"/>
  <mergeCells count="9">
    <mergeCell ref="E50:H50"/>
    <mergeCell ref="E83:H83"/>
    <mergeCell ref="E85:H85"/>
    <mergeCell ref="L2:V2"/>
    <mergeCell ref="E7:H7"/>
    <mergeCell ref="E9:H9"/>
    <mergeCell ref="E18:H18"/>
    <mergeCell ref="E27:H27"/>
    <mergeCell ref="E48:H48"/>
  </mergeCells>
  <hyperlinks>
    <hyperlink ref="F98" r:id="rId1"/>
    <hyperlink ref="F103" r:id="rId2"/>
    <hyperlink ref="F109" r:id="rId3"/>
    <hyperlink ref="F115" r:id="rId4"/>
    <hyperlink ref="F120" r:id="rId5"/>
    <hyperlink ref="F125" r:id="rId6"/>
    <hyperlink ref="F129" r:id="rId7"/>
    <hyperlink ref="F133" r:id="rId8"/>
    <hyperlink ref="F140" r:id="rId9"/>
    <hyperlink ref="F144" r:id="rId10"/>
    <hyperlink ref="F148" r:id="rId11"/>
    <hyperlink ref="F152" r:id="rId12"/>
    <hyperlink ref="F156" r:id="rId13"/>
    <hyperlink ref="F160" r:id="rId14"/>
    <hyperlink ref="F163" r:id="rId15"/>
    <hyperlink ref="F167" r:id="rId16"/>
    <hyperlink ref="F171" r:id="rId17"/>
    <hyperlink ref="F174" r:id="rId18"/>
    <hyperlink ref="F178" r:id="rId19"/>
    <hyperlink ref="F184" r:id="rId20"/>
    <hyperlink ref="F190" r:id="rId21"/>
    <hyperlink ref="F194" r:id="rId22"/>
    <hyperlink ref="F198" r:id="rId23"/>
    <hyperlink ref="F207" r:id="rId24"/>
    <hyperlink ref="F210" r:id="rId25"/>
    <hyperlink ref="F213" r:id="rId26"/>
    <hyperlink ref="F217" r:id="rId27"/>
    <hyperlink ref="F221" r:id="rId28"/>
    <hyperlink ref="F226" r:id="rId29"/>
    <hyperlink ref="F233" r:id="rId30"/>
    <hyperlink ref="F248" r:id="rId31"/>
    <hyperlink ref="F251" r:id="rId32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30" customWidth="1"/>
    <col min="2" max="2" width="1.6640625" style="230" customWidth="1"/>
    <col min="3" max="4" width="5" style="230" customWidth="1"/>
    <col min="5" max="5" width="11.6640625" style="230" customWidth="1"/>
    <col min="6" max="6" width="9.1640625" style="230" customWidth="1"/>
    <col min="7" max="7" width="5" style="230" customWidth="1"/>
    <col min="8" max="8" width="77.83203125" style="230" customWidth="1"/>
    <col min="9" max="10" width="20" style="230" customWidth="1"/>
    <col min="11" max="11" width="1.6640625" style="230" customWidth="1"/>
  </cols>
  <sheetData>
    <row r="1" spans="2:11" s="1" customFormat="1" ht="37.5" customHeight="1"/>
    <row r="2" spans="2:11" s="1" customFormat="1" ht="7.5" customHeight="1">
      <c r="B2" s="231"/>
      <c r="C2" s="232"/>
      <c r="D2" s="232"/>
      <c r="E2" s="232"/>
      <c r="F2" s="232"/>
      <c r="G2" s="232"/>
      <c r="H2" s="232"/>
      <c r="I2" s="232"/>
      <c r="J2" s="232"/>
      <c r="K2" s="233"/>
    </row>
    <row r="3" spans="2:11" s="15" customFormat="1" ht="45" customHeight="1">
      <c r="B3" s="234"/>
      <c r="C3" s="362" t="s">
        <v>726</v>
      </c>
      <c r="D3" s="362"/>
      <c r="E3" s="362"/>
      <c r="F3" s="362"/>
      <c r="G3" s="362"/>
      <c r="H3" s="362"/>
      <c r="I3" s="362"/>
      <c r="J3" s="362"/>
      <c r="K3" s="235"/>
    </row>
    <row r="4" spans="2:11" s="1" customFormat="1" ht="25.5" customHeight="1">
      <c r="B4" s="236"/>
      <c r="C4" s="367" t="s">
        <v>727</v>
      </c>
      <c r="D4" s="367"/>
      <c r="E4" s="367"/>
      <c r="F4" s="367"/>
      <c r="G4" s="367"/>
      <c r="H4" s="367"/>
      <c r="I4" s="367"/>
      <c r="J4" s="367"/>
      <c r="K4" s="237"/>
    </row>
    <row r="5" spans="2:11" s="1" customFormat="1" ht="5.25" customHeight="1">
      <c r="B5" s="236"/>
      <c r="C5" s="238"/>
      <c r="D5" s="238"/>
      <c r="E5" s="238"/>
      <c r="F5" s="238"/>
      <c r="G5" s="238"/>
      <c r="H5" s="238"/>
      <c r="I5" s="238"/>
      <c r="J5" s="238"/>
      <c r="K5" s="237"/>
    </row>
    <row r="6" spans="2:11" s="1" customFormat="1" ht="15" customHeight="1">
      <c r="B6" s="236"/>
      <c r="C6" s="366" t="s">
        <v>728</v>
      </c>
      <c r="D6" s="366"/>
      <c r="E6" s="366"/>
      <c r="F6" s="366"/>
      <c r="G6" s="366"/>
      <c r="H6" s="366"/>
      <c r="I6" s="366"/>
      <c r="J6" s="366"/>
      <c r="K6" s="237"/>
    </row>
    <row r="7" spans="2:11" s="1" customFormat="1" ht="15" customHeight="1">
      <c r="B7" s="240"/>
      <c r="C7" s="366" t="s">
        <v>729</v>
      </c>
      <c r="D7" s="366"/>
      <c r="E7" s="366"/>
      <c r="F7" s="366"/>
      <c r="G7" s="366"/>
      <c r="H7" s="366"/>
      <c r="I7" s="366"/>
      <c r="J7" s="366"/>
      <c r="K7" s="237"/>
    </row>
    <row r="8" spans="2:11" s="1" customFormat="1" ht="12.75" customHeight="1">
      <c r="B8" s="240"/>
      <c r="C8" s="239"/>
      <c r="D8" s="239"/>
      <c r="E8" s="239"/>
      <c r="F8" s="239"/>
      <c r="G8" s="239"/>
      <c r="H8" s="239"/>
      <c r="I8" s="239"/>
      <c r="J8" s="239"/>
      <c r="K8" s="237"/>
    </row>
    <row r="9" spans="2:11" s="1" customFormat="1" ht="15" customHeight="1">
      <c r="B9" s="240"/>
      <c r="C9" s="366" t="s">
        <v>730</v>
      </c>
      <c r="D9" s="366"/>
      <c r="E9" s="366"/>
      <c r="F9" s="366"/>
      <c r="G9" s="366"/>
      <c r="H9" s="366"/>
      <c r="I9" s="366"/>
      <c r="J9" s="366"/>
      <c r="K9" s="237"/>
    </row>
    <row r="10" spans="2:11" s="1" customFormat="1" ht="15" customHeight="1">
      <c r="B10" s="240"/>
      <c r="C10" s="239"/>
      <c r="D10" s="366" t="s">
        <v>731</v>
      </c>
      <c r="E10" s="366"/>
      <c r="F10" s="366"/>
      <c r="G10" s="366"/>
      <c r="H10" s="366"/>
      <c r="I10" s="366"/>
      <c r="J10" s="366"/>
      <c r="K10" s="237"/>
    </row>
    <row r="11" spans="2:11" s="1" customFormat="1" ht="15" customHeight="1">
      <c r="B11" s="240"/>
      <c r="C11" s="241"/>
      <c r="D11" s="366" t="s">
        <v>732</v>
      </c>
      <c r="E11" s="366"/>
      <c r="F11" s="366"/>
      <c r="G11" s="366"/>
      <c r="H11" s="366"/>
      <c r="I11" s="366"/>
      <c r="J11" s="366"/>
      <c r="K11" s="237"/>
    </row>
    <row r="12" spans="2:11" s="1" customFormat="1" ht="15" customHeight="1">
      <c r="B12" s="240"/>
      <c r="C12" s="241"/>
      <c r="D12" s="239"/>
      <c r="E12" s="239"/>
      <c r="F12" s="239"/>
      <c r="G12" s="239"/>
      <c r="H12" s="239"/>
      <c r="I12" s="239"/>
      <c r="J12" s="239"/>
      <c r="K12" s="237"/>
    </row>
    <row r="13" spans="2:11" s="1" customFormat="1" ht="15" customHeight="1">
      <c r="B13" s="240"/>
      <c r="C13" s="241"/>
      <c r="D13" s="242" t="s">
        <v>733</v>
      </c>
      <c r="E13" s="239"/>
      <c r="F13" s="239"/>
      <c r="G13" s="239"/>
      <c r="H13" s="239"/>
      <c r="I13" s="239"/>
      <c r="J13" s="239"/>
      <c r="K13" s="237"/>
    </row>
    <row r="14" spans="2:11" s="1" customFormat="1" ht="12.75" customHeight="1">
      <c r="B14" s="240"/>
      <c r="C14" s="241"/>
      <c r="D14" s="241"/>
      <c r="E14" s="241"/>
      <c r="F14" s="241"/>
      <c r="G14" s="241"/>
      <c r="H14" s="241"/>
      <c r="I14" s="241"/>
      <c r="J14" s="241"/>
      <c r="K14" s="237"/>
    </row>
    <row r="15" spans="2:11" s="1" customFormat="1" ht="15" customHeight="1">
      <c r="B15" s="240"/>
      <c r="C15" s="241"/>
      <c r="D15" s="366" t="s">
        <v>734</v>
      </c>
      <c r="E15" s="366"/>
      <c r="F15" s="366"/>
      <c r="G15" s="366"/>
      <c r="H15" s="366"/>
      <c r="I15" s="366"/>
      <c r="J15" s="366"/>
      <c r="K15" s="237"/>
    </row>
    <row r="16" spans="2:11" s="1" customFormat="1" ht="15" customHeight="1">
      <c r="B16" s="240"/>
      <c r="C16" s="241"/>
      <c r="D16" s="366" t="s">
        <v>735</v>
      </c>
      <c r="E16" s="366"/>
      <c r="F16" s="366"/>
      <c r="G16" s="366"/>
      <c r="H16" s="366"/>
      <c r="I16" s="366"/>
      <c r="J16" s="366"/>
      <c r="K16" s="237"/>
    </row>
    <row r="17" spans="2:11" s="1" customFormat="1" ht="15" customHeight="1">
      <c r="B17" s="240"/>
      <c r="C17" s="241"/>
      <c r="D17" s="366" t="s">
        <v>736</v>
      </c>
      <c r="E17" s="366"/>
      <c r="F17" s="366"/>
      <c r="G17" s="366"/>
      <c r="H17" s="366"/>
      <c r="I17" s="366"/>
      <c r="J17" s="366"/>
      <c r="K17" s="237"/>
    </row>
    <row r="18" spans="2:11" s="1" customFormat="1" ht="15" customHeight="1">
      <c r="B18" s="240"/>
      <c r="C18" s="241"/>
      <c r="D18" s="241"/>
      <c r="E18" s="243" t="s">
        <v>79</v>
      </c>
      <c r="F18" s="366" t="s">
        <v>737</v>
      </c>
      <c r="G18" s="366"/>
      <c r="H18" s="366"/>
      <c r="I18" s="366"/>
      <c r="J18" s="366"/>
      <c r="K18" s="237"/>
    </row>
    <row r="19" spans="2:11" s="1" customFormat="1" ht="15" customHeight="1">
      <c r="B19" s="240"/>
      <c r="C19" s="241"/>
      <c r="D19" s="241"/>
      <c r="E19" s="243" t="s">
        <v>738</v>
      </c>
      <c r="F19" s="366" t="s">
        <v>739</v>
      </c>
      <c r="G19" s="366"/>
      <c r="H19" s="366"/>
      <c r="I19" s="366"/>
      <c r="J19" s="366"/>
      <c r="K19" s="237"/>
    </row>
    <row r="20" spans="2:11" s="1" customFormat="1" ht="15" customHeight="1">
      <c r="B20" s="240"/>
      <c r="C20" s="241"/>
      <c r="D20" s="241"/>
      <c r="E20" s="243" t="s">
        <v>740</v>
      </c>
      <c r="F20" s="366" t="s">
        <v>741</v>
      </c>
      <c r="G20" s="366"/>
      <c r="H20" s="366"/>
      <c r="I20" s="366"/>
      <c r="J20" s="366"/>
      <c r="K20" s="237"/>
    </row>
    <row r="21" spans="2:11" s="1" customFormat="1" ht="15" customHeight="1">
      <c r="B21" s="240"/>
      <c r="C21" s="241"/>
      <c r="D21" s="241"/>
      <c r="E21" s="243" t="s">
        <v>742</v>
      </c>
      <c r="F21" s="366" t="s">
        <v>743</v>
      </c>
      <c r="G21" s="366"/>
      <c r="H21" s="366"/>
      <c r="I21" s="366"/>
      <c r="J21" s="366"/>
      <c r="K21" s="237"/>
    </row>
    <row r="22" spans="2:11" s="1" customFormat="1" ht="15" customHeight="1">
      <c r="B22" s="240"/>
      <c r="C22" s="241"/>
      <c r="D22" s="241"/>
      <c r="E22" s="243" t="s">
        <v>744</v>
      </c>
      <c r="F22" s="366" t="s">
        <v>225</v>
      </c>
      <c r="G22" s="366"/>
      <c r="H22" s="366"/>
      <c r="I22" s="366"/>
      <c r="J22" s="366"/>
      <c r="K22" s="237"/>
    </row>
    <row r="23" spans="2:11" s="1" customFormat="1" ht="15" customHeight="1">
      <c r="B23" s="240"/>
      <c r="C23" s="241"/>
      <c r="D23" s="241"/>
      <c r="E23" s="243" t="s">
        <v>745</v>
      </c>
      <c r="F23" s="366" t="s">
        <v>746</v>
      </c>
      <c r="G23" s="366"/>
      <c r="H23" s="366"/>
      <c r="I23" s="366"/>
      <c r="J23" s="366"/>
      <c r="K23" s="237"/>
    </row>
    <row r="24" spans="2:11" s="1" customFormat="1" ht="12.75" customHeight="1">
      <c r="B24" s="240"/>
      <c r="C24" s="241"/>
      <c r="D24" s="241"/>
      <c r="E24" s="241"/>
      <c r="F24" s="241"/>
      <c r="G24" s="241"/>
      <c r="H24" s="241"/>
      <c r="I24" s="241"/>
      <c r="J24" s="241"/>
      <c r="K24" s="237"/>
    </row>
    <row r="25" spans="2:11" s="1" customFormat="1" ht="15" customHeight="1">
      <c r="B25" s="240"/>
      <c r="C25" s="366" t="s">
        <v>747</v>
      </c>
      <c r="D25" s="366"/>
      <c r="E25" s="366"/>
      <c r="F25" s="366"/>
      <c r="G25" s="366"/>
      <c r="H25" s="366"/>
      <c r="I25" s="366"/>
      <c r="J25" s="366"/>
      <c r="K25" s="237"/>
    </row>
    <row r="26" spans="2:11" s="1" customFormat="1" ht="15" customHeight="1">
      <c r="B26" s="240"/>
      <c r="C26" s="366" t="s">
        <v>748</v>
      </c>
      <c r="D26" s="366"/>
      <c r="E26" s="366"/>
      <c r="F26" s="366"/>
      <c r="G26" s="366"/>
      <c r="H26" s="366"/>
      <c r="I26" s="366"/>
      <c r="J26" s="366"/>
      <c r="K26" s="237"/>
    </row>
    <row r="27" spans="2:11" s="1" customFormat="1" ht="15" customHeight="1">
      <c r="B27" s="240"/>
      <c r="C27" s="239"/>
      <c r="D27" s="366" t="s">
        <v>749</v>
      </c>
      <c r="E27" s="366"/>
      <c r="F27" s="366"/>
      <c r="G27" s="366"/>
      <c r="H27" s="366"/>
      <c r="I27" s="366"/>
      <c r="J27" s="366"/>
      <c r="K27" s="237"/>
    </row>
    <row r="28" spans="2:11" s="1" customFormat="1" ht="15" customHeight="1">
      <c r="B28" s="240"/>
      <c r="C28" s="241"/>
      <c r="D28" s="366" t="s">
        <v>750</v>
      </c>
      <c r="E28" s="366"/>
      <c r="F28" s="366"/>
      <c r="G28" s="366"/>
      <c r="H28" s="366"/>
      <c r="I28" s="366"/>
      <c r="J28" s="366"/>
      <c r="K28" s="237"/>
    </row>
    <row r="29" spans="2:11" s="1" customFormat="1" ht="12.75" customHeight="1">
      <c r="B29" s="240"/>
      <c r="C29" s="241"/>
      <c r="D29" s="241"/>
      <c r="E29" s="241"/>
      <c r="F29" s="241"/>
      <c r="G29" s="241"/>
      <c r="H29" s="241"/>
      <c r="I29" s="241"/>
      <c r="J29" s="241"/>
      <c r="K29" s="237"/>
    </row>
    <row r="30" spans="2:11" s="1" customFormat="1" ht="15" customHeight="1">
      <c r="B30" s="240"/>
      <c r="C30" s="241"/>
      <c r="D30" s="366" t="s">
        <v>751</v>
      </c>
      <c r="E30" s="366"/>
      <c r="F30" s="366"/>
      <c r="G30" s="366"/>
      <c r="H30" s="366"/>
      <c r="I30" s="366"/>
      <c r="J30" s="366"/>
      <c r="K30" s="237"/>
    </row>
    <row r="31" spans="2:11" s="1" customFormat="1" ht="15" customHeight="1">
      <c r="B31" s="240"/>
      <c r="C31" s="241"/>
      <c r="D31" s="366" t="s">
        <v>752</v>
      </c>
      <c r="E31" s="366"/>
      <c r="F31" s="366"/>
      <c r="G31" s="366"/>
      <c r="H31" s="366"/>
      <c r="I31" s="366"/>
      <c r="J31" s="366"/>
      <c r="K31" s="237"/>
    </row>
    <row r="32" spans="2:11" s="1" customFormat="1" ht="12.75" customHeight="1">
      <c r="B32" s="240"/>
      <c r="C32" s="241"/>
      <c r="D32" s="241"/>
      <c r="E32" s="241"/>
      <c r="F32" s="241"/>
      <c r="G32" s="241"/>
      <c r="H32" s="241"/>
      <c r="I32" s="241"/>
      <c r="J32" s="241"/>
      <c r="K32" s="237"/>
    </row>
    <row r="33" spans="2:11" s="1" customFormat="1" ht="15" customHeight="1">
      <c r="B33" s="240"/>
      <c r="C33" s="241"/>
      <c r="D33" s="366" t="s">
        <v>753</v>
      </c>
      <c r="E33" s="366"/>
      <c r="F33" s="366"/>
      <c r="G33" s="366"/>
      <c r="H33" s="366"/>
      <c r="I33" s="366"/>
      <c r="J33" s="366"/>
      <c r="K33" s="237"/>
    </row>
    <row r="34" spans="2:11" s="1" customFormat="1" ht="15" customHeight="1">
      <c r="B34" s="240"/>
      <c r="C34" s="241"/>
      <c r="D34" s="366" t="s">
        <v>754</v>
      </c>
      <c r="E34" s="366"/>
      <c r="F34" s="366"/>
      <c r="G34" s="366"/>
      <c r="H34" s="366"/>
      <c r="I34" s="366"/>
      <c r="J34" s="366"/>
      <c r="K34" s="237"/>
    </row>
    <row r="35" spans="2:11" s="1" customFormat="1" ht="15" customHeight="1">
      <c r="B35" s="240"/>
      <c r="C35" s="241"/>
      <c r="D35" s="366" t="s">
        <v>755</v>
      </c>
      <c r="E35" s="366"/>
      <c r="F35" s="366"/>
      <c r="G35" s="366"/>
      <c r="H35" s="366"/>
      <c r="I35" s="366"/>
      <c r="J35" s="366"/>
      <c r="K35" s="237"/>
    </row>
    <row r="36" spans="2:11" s="1" customFormat="1" ht="15" customHeight="1">
      <c r="B36" s="240"/>
      <c r="C36" s="241"/>
      <c r="D36" s="239"/>
      <c r="E36" s="242" t="s">
        <v>104</v>
      </c>
      <c r="F36" s="239"/>
      <c r="G36" s="366" t="s">
        <v>756</v>
      </c>
      <c r="H36" s="366"/>
      <c r="I36" s="366"/>
      <c r="J36" s="366"/>
      <c r="K36" s="237"/>
    </row>
    <row r="37" spans="2:11" s="1" customFormat="1" ht="30.75" customHeight="1">
      <c r="B37" s="240"/>
      <c r="C37" s="241"/>
      <c r="D37" s="239"/>
      <c r="E37" s="242" t="s">
        <v>757</v>
      </c>
      <c r="F37" s="239"/>
      <c r="G37" s="366" t="s">
        <v>758</v>
      </c>
      <c r="H37" s="366"/>
      <c r="I37" s="366"/>
      <c r="J37" s="366"/>
      <c r="K37" s="237"/>
    </row>
    <row r="38" spans="2:11" s="1" customFormat="1" ht="15" customHeight="1">
      <c r="B38" s="240"/>
      <c r="C38" s="241"/>
      <c r="D38" s="239"/>
      <c r="E38" s="242" t="s">
        <v>54</v>
      </c>
      <c r="F38" s="239"/>
      <c r="G38" s="366" t="s">
        <v>759</v>
      </c>
      <c r="H38" s="366"/>
      <c r="I38" s="366"/>
      <c r="J38" s="366"/>
      <c r="K38" s="237"/>
    </row>
    <row r="39" spans="2:11" s="1" customFormat="1" ht="15" customHeight="1">
      <c r="B39" s="240"/>
      <c r="C39" s="241"/>
      <c r="D39" s="239"/>
      <c r="E39" s="242" t="s">
        <v>55</v>
      </c>
      <c r="F39" s="239"/>
      <c r="G39" s="366" t="s">
        <v>760</v>
      </c>
      <c r="H39" s="366"/>
      <c r="I39" s="366"/>
      <c r="J39" s="366"/>
      <c r="K39" s="237"/>
    </row>
    <row r="40" spans="2:11" s="1" customFormat="1" ht="15" customHeight="1">
      <c r="B40" s="240"/>
      <c r="C40" s="241"/>
      <c r="D40" s="239"/>
      <c r="E40" s="242" t="s">
        <v>105</v>
      </c>
      <c r="F40" s="239"/>
      <c r="G40" s="366" t="s">
        <v>761</v>
      </c>
      <c r="H40" s="366"/>
      <c r="I40" s="366"/>
      <c r="J40" s="366"/>
      <c r="K40" s="237"/>
    </row>
    <row r="41" spans="2:11" s="1" customFormat="1" ht="15" customHeight="1">
      <c r="B41" s="240"/>
      <c r="C41" s="241"/>
      <c r="D41" s="239"/>
      <c r="E41" s="242" t="s">
        <v>106</v>
      </c>
      <c r="F41" s="239"/>
      <c r="G41" s="366" t="s">
        <v>762</v>
      </c>
      <c r="H41" s="366"/>
      <c r="I41" s="366"/>
      <c r="J41" s="366"/>
      <c r="K41" s="237"/>
    </row>
    <row r="42" spans="2:11" s="1" customFormat="1" ht="15" customHeight="1">
      <c r="B42" s="240"/>
      <c r="C42" s="241"/>
      <c r="D42" s="239"/>
      <c r="E42" s="242" t="s">
        <v>763</v>
      </c>
      <c r="F42" s="239"/>
      <c r="G42" s="366" t="s">
        <v>764</v>
      </c>
      <c r="H42" s="366"/>
      <c r="I42" s="366"/>
      <c r="J42" s="366"/>
      <c r="K42" s="237"/>
    </row>
    <row r="43" spans="2:11" s="1" customFormat="1" ht="15" customHeight="1">
      <c r="B43" s="240"/>
      <c r="C43" s="241"/>
      <c r="D43" s="239"/>
      <c r="E43" s="242"/>
      <c r="F43" s="239"/>
      <c r="G43" s="366" t="s">
        <v>765</v>
      </c>
      <c r="H43" s="366"/>
      <c r="I43" s="366"/>
      <c r="J43" s="366"/>
      <c r="K43" s="237"/>
    </row>
    <row r="44" spans="2:11" s="1" customFormat="1" ht="15" customHeight="1">
      <c r="B44" s="240"/>
      <c r="C44" s="241"/>
      <c r="D44" s="239"/>
      <c r="E44" s="242" t="s">
        <v>766</v>
      </c>
      <c r="F44" s="239"/>
      <c r="G44" s="366" t="s">
        <v>767</v>
      </c>
      <c r="H44" s="366"/>
      <c r="I44" s="366"/>
      <c r="J44" s="366"/>
      <c r="K44" s="237"/>
    </row>
    <row r="45" spans="2:11" s="1" customFormat="1" ht="15" customHeight="1">
      <c r="B45" s="240"/>
      <c r="C45" s="241"/>
      <c r="D45" s="239"/>
      <c r="E45" s="242" t="s">
        <v>108</v>
      </c>
      <c r="F45" s="239"/>
      <c r="G45" s="366" t="s">
        <v>768</v>
      </c>
      <c r="H45" s="366"/>
      <c r="I45" s="366"/>
      <c r="J45" s="366"/>
      <c r="K45" s="237"/>
    </row>
    <row r="46" spans="2:11" s="1" customFormat="1" ht="12.75" customHeight="1">
      <c r="B46" s="240"/>
      <c r="C46" s="241"/>
      <c r="D46" s="239"/>
      <c r="E46" s="239"/>
      <c r="F46" s="239"/>
      <c r="G46" s="239"/>
      <c r="H46" s="239"/>
      <c r="I46" s="239"/>
      <c r="J46" s="239"/>
      <c r="K46" s="237"/>
    </row>
    <row r="47" spans="2:11" s="1" customFormat="1" ht="15" customHeight="1">
      <c r="B47" s="240"/>
      <c r="C47" s="241"/>
      <c r="D47" s="366" t="s">
        <v>769</v>
      </c>
      <c r="E47" s="366"/>
      <c r="F47" s="366"/>
      <c r="G47" s="366"/>
      <c r="H47" s="366"/>
      <c r="I47" s="366"/>
      <c r="J47" s="366"/>
      <c r="K47" s="237"/>
    </row>
    <row r="48" spans="2:11" s="1" customFormat="1" ht="15" customHeight="1">
      <c r="B48" s="240"/>
      <c r="C48" s="241"/>
      <c r="D48" s="241"/>
      <c r="E48" s="366" t="s">
        <v>770</v>
      </c>
      <c r="F48" s="366"/>
      <c r="G48" s="366"/>
      <c r="H48" s="366"/>
      <c r="I48" s="366"/>
      <c r="J48" s="366"/>
      <c r="K48" s="237"/>
    </row>
    <row r="49" spans="2:11" s="1" customFormat="1" ht="15" customHeight="1">
      <c r="B49" s="240"/>
      <c r="C49" s="241"/>
      <c r="D49" s="241"/>
      <c r="E49" s="366" t="s">
        <v>771</v>
      </c>
      <c r="F49" s="366"/>
      <c r="G49" s="366"/>
      <c r="H49" s="366"/>
      <c r="I49" s="366"/>
      <c r="J49" s="366"/>
      <c r="K49" s="237"/>
    </row>
    <row r="50" spans="2:11" s="1" customFormat="1" ht="15" customHeight="1">
      <c r="B50" s="240"/>
      <c r="C50" s="241"/>
      <c r="D50" s="241"/>
      <c r="E50" s="366" t="s">
        <v>772</v>
      </c>
      <c r="F50" s="366"/>
      <c r="G50" s="366"/>
      <c r="H50" s="366"/>
      <c r="I50" s="366"/>
      <c r="J50" s="366"/>
      <c r="K50" s="237"/>
    </row>
    <row r="51" spans="2:11" s="1" customFormat="1" ht="15" customHeight="1">
      <c r="B51" s="240"/>
      <c r="C51" s="241"/>
      <c r="D51" s="366" t="s">
        <v>773</v>
      </c>
      <c r="E51" s="366"/>
      <c r="F51" s="366"/>
      <c r="G51" s="366"/>
      <c r="H51" s="366"/>
      <c r="I51" s="366"/>
      <c r="J51" s="366"/>
      <c r="K51" s="237"/>
    </row>
    <row r="52" spans="2:11" s="1" customFormat="1" ht="25.5" customHeight="1">
      <c r="B52" s="236"/>
      <c r="C52" s="367" t="s">
        <v>774</v>
      </c>
      <c r="D52" s="367"/>
      <c r="E52" s="367"/>
      <c r="F52" s="367"/>
      <c r="G52" s="367"/>
      <c r="H52" s="367"/>
      <c r="I52" s="367"/>
      <c r="J52" s="367"/>
      <c r="K52" s="237"/>
    </row>
    <row r="53" spans="2:11" s="1" customFormat="1" ht="5.25" customHeight="1">
      <c r="B53" s="236"/>
      <c r="C53" s="238"/>
      <c r="D53" s="238"/>
      <c r="E53" s="238"/>
      <c r="F53" s="238"/>
      <c r="G53" s="238"/>
      <c r="H53" s="238"/>
      <c r="I53" s="238"/>
      <c r="J53" s="238"/>
      <c r="K53" s="237"/>
    </row>
    <row r="54" spans="2:11" s="1" customFormat="1" ht="15" customHeight="1">
      <c r="B54" s="236"/>
      <c r="C54" s="366" t="s">
        <v>775</v>
      </c>
      <c r="D54" s="366"/>
      <c r="E54" s="366"/>
      <c r="F54" s="366"/>
      <c r="G54" s="366"/>
      <c r="H54" s="366"/>
      <c r="I54" s="366"/>
      <c r="J54" s="366"/>
      <c r="K54" s="237"/>
    </row>
    <row r="55" spans="2:11" s="1" customFormat="1" ht="15" customHeight="1">
      <c r="B55" s="236"/>
      <c r="C55" s="366" t="s">
        <v>776</v>
      </c>
      <c r="D55" s="366"/>
      <c r="E55" s="366"/>
      <c r="F55" s="366"/>
      <c r="G55" s="366"/>
      <c r="H55" s="366"/>
      <c r="I55" s="366"/>
      <c r="J55" s="366"/>
      <c r="K55" s="237"/>
    </row>
    <row r="56" spans="2:11" s="1" customFormat="1" ht="12.75" customHeight="1">
      <c r="B56" s="236"/>
      <c r="C56" s="239"/>
      <c r="D56" s="239"/>
      <c r="E56" s="239"/>
      <c r="F56" s="239"/>
      <c r="G56" s="239"/>
      <c r="H56" s="239"/>
      <c r="I56" s="239"/>
      <c r="J56" s="239"/>
      <c r="K56" s="237"/>
    </row>
    <row r="57" spans="2:11" s="1" customFormat="1" ht="15" customHeight="1">
      <c r="B57" s="236"/>
      <c r="C57" s="366" t="s">
        <v>777</v>
      </c>
      <c r="D57" s="366"/>
      <c r="E57" s="366"/>
      <c r="F57" s="366"/>
      <c r="G57" s="366"/>
      <c r="H57" s="366"/>
      <c r="I57" s="366"/>
      <c r="J57" s="366"/>
      <c r="K57" s="237"/>
    </row>
    <row r="58" spans="2:11" s="1" customFormat="1" ht="15" customHeight="1">
      <c r="B58" s="236"/>
      <c r="C58" s="241"/>
      <c r="D58" s="366" t="s">
        <v>778</v>
      </c>
      <c r="E58" s="366"/>
      <c r="F58" s="366"/>
      <c r="G58" s="366"/>
      <c r="H58" s="366"/>
      <c r="I58" s="366"/>
      <c r="J58" s="366"/>
      <c r="K58" s="237"/>
    </row>
    <row r="59" spans="2:11" s="1" customFormat="1" ht="15" customHeight="1">
      <c r="B59" s="236"/>
      <c r="C59" s="241"/>
      <c r="D59" s="366" t="s">
        <v>779</v>
      </c>
      <c r="E59" s="366"/>
      <c r="F59" s="366"/>
      <c r="G59" s="366"/>
      <c r="H59" s="366"/>
      <c r="I59" s="366"/>
      <c r="J59" s="366"/>
      <c r="K59" s="237"/>
    </row>
    <row r="60" spans="2:11" s="1" customFormat="1" ht="15" customHeight="1">
      <c r="B60" s="236"/>
      <c r="C60" s="241"/>
      <c r="D60" s="366" t="s">
        <v>780</v>
      </c>
      <c r="E60" s="366"/>
      <c r="F60" s="366"/>
      <c r="G60" s="366"/>
      <c r="H60" s="366"/>
      <c r="I60" s="366"/>
      <c r="J60" s="366"/>
      <c r="K60" s="237"/>
    </row>
    <row r="61" spans="2:11" s="1" customFormat="1" ht="15" customHeight="1">
      <c r="B61" s="236"/>
      <c r="C61" s="241"/>
      <c r="D61" s="366" t="s">
        <v>781</v>
      </c>
      <c r="E61" s="366"/>
      <c r="F61" s="366"/>
      <c r="G61" s="366"/>
      <c r="H61" s="366"/>
      <c r="I61" s="366"/>
      <c r="J61" s="366"/>
      <c r="K61" s="237"/>
    </row>
    <row r="62" spans="2:11" s="1" customFormat="1" ht="15" customHeight="1">
      <c r="B62" s="236"/>
      <c r="C62" s="241"/>
      <c r="D62" s="368" t="s">
        <v>782</v>
      </c>
      <c r="E62" s="368"/>
      <c r="F62" s="368"/>
      <c r="G62" s="368"/>
      <c r="H62" s="368"/>
      <c r="I62" s="368"/>
      <c r="J62" s="368"/>
      <c r="K62" s="237"/>
    </row>
    <row r="63" spans="2:11" s="1" customFormat="1" ht="15" customHeight="1">
      <c r="B63" s="236"/>
      <c r="C63" s="241"/>
      <c r="D63" s="366" t="s">
        <v>783</v>
      </c>
      <c r="E63" s="366"/>
      <c r="F63" s="366"/>
      <c r="G63" s="366"/>
      <c r="H63" s="366"/>
      <c r="I63" s="366"/>
      <c r="J63" s="366"/>
      <c r="K63" s="237"/>
    </row>
    <row r="64" spans="2:11" s="1" customFormat="1" ht="12.75" customHeight="1">
      <c r="B64" s="236"/>
      <c r="C64" s="241"/>
      <c r="D64" s="241"/>
      <c r="E64" s="244"/>
      <c r="F64" s="241"/>
      <c r="G64" s="241"/>
      <c r="H64" s="241"/>
      <c r="I64" s="241"/>
      <c r="J64" s="241"/>
      <c r="K64" s="237"/>
    </row>
    <row r="65" spans="2:11" s="1" customFormat="1" ht="15" customHeight="1">
      <c r="B65" s="236"/>
      <c r="C65" s="241"/>
      <c r="D65" s="366" t="s">
        <v>784</v>
      </c>
      <c r="E65" s="366"/>
      <c r="F65" s="366"/>
      <c r="G65" s="366"/>
      <c r="H65" s="366"/>
      <c r="I65" s="366"/>
      <c r="J65" s="366"/>
      <c r="K65" s="237"/>
    </row>
    <row r="66" spans="2:11" s="1" customFormat="1" ht="15" customHeight="1">
      <c r="B66" s="236"/>
      <c r="C66" s="241"/>
      <c r="D66" s="368" t="s">
        <v>785</v>
      </c>
      <c r="E66" s="368"/>
      <c r="F66" s="368"/>
      <c r="G66" s="368"/>
      <c r="H66" s="368"/>
      <c r="I66" s="368"/>
      <c r="J66" s="368"/>
      <c r="K66" s="237"/>
    </row>
    <row r="67" spans="2:11" s="1" customFormat="1" ht="15" customHeight="1">
      <c r="B67" s="236"/>
      <c r="C67" s="241"/>
      <c r="D67" s="366" t="s">
        <v>786</v>
      </c>
      <c r="E67" s="366"/>
      <c r="F67" s="366"/>
      <c r="G67" s="366"/>
      <c r="H67" s="366"/>
      <c r="I67" s="366"/>
      <c r="J67" s="366"/>
      <c r="K67" s="237"/>
    </row>
    <row r="68" spans="2:11" s="1" customFormat="1" ht="15" customHeight="1">
      <c r="B68" s="236"/>
      <c r="C68" s="241"/>
      <c r="D68" s="366" t="s">
        <v>787</v>
      </c>
      <c r="E68" s="366"/>
      <c r="F68" s="366"/>
      <c r="G68" s="366"/>
      <c r="H68" s="366"/>
      <c r="I68" s="366"/>
      <c r="J68" s="366"/>
      <c r="K68" s="237"/>
    </row>
    <row r="69" spans="2:11" s="1" customFormat="1" ht="15" customHeight="1">
      <c r="B69" s="236"/>
      <c r="C69" s="241"/>
      <c r="D69" s="366" t="s">
        <v>788</v>
      </c>
      <c r="E69" s="366"/>
      <c r="F69" s="366"/>
      <c r="G69" s="366"/>
      <c r="H69" s="366"/>
      <c r="I69" s="366"/>
      <c r="J69" s="366"/>
      <c r="K69" s="237"/>
    </row>
    <row r="70" spans="2:11" s="1" customFormat="1" ht="15" customHeight="1">
      <c r="B70" s="236"/>
      <c r="C70" s="241"/>
      <c r="D70" s="366" t="s">
        <v>789</v>
      </c>
      <c r="E70" s="366"/>
      <c r="F70" s="366"/>
      <c r="G70" s="366"/>
      <c r="H70" s="366"/>
      <c r="I70" s="366"/>
      <c r="J70" s="366"/>
      <c r="K70" s="237"/>
    </row>
    <row r="71" spans="2:11" s="1" customFormat="1" ht="12.75" customHeight="1">
      <c r="B71" s="245"/>
      <c r="C71" s="246"/>
      <c r="D71" s="246"/>
      <c r="E71" s="246"/>
      <c r="F71" s="246"/>
      <c r="G71" s="246"/>
      <c r="H71" s="246"/>
      <c r="I71" s="246"/>
      <c r="J71" s="246"/>
      <c r="K71" s="247"/>
    </row>
    <row r="72" spans="2:11" s="1" customFormat="1" ht="18.75" customHeight="1">
      <c r="B72" s="248"/>
      <c r="C72" s="248"/>
      <c r="D72" s="248"/>
      <c r="E72" s="248"/>
      <c r="F72" s="248"/>
      <c r="G72" s="248"/>
      <c r="H72" s="248"/>
      <c r="I72" s="248"/>
      <c r="J72" s="248"/>
      <c r="K72" s="249"/>
    </row>
    <row r="73" spans="2:11" s="1" customFormat="1" ht="18.75" customHeight="1">
      <c r="B73" s="249"/>
      <c r="C73" s="249"/>
      <c r="D73" s="249"/>
      <c r="E73" s="249"/>
      <c r="F73" s="249"/>
      <c r="G73" s="249"/>
      <c r="H73" s="249"/>
      <c r="I73" s="249"/>
      <c r="J73" s="249"/>
      <c r="K73" s="249"/>
    </row>
    <row r="74" spans="2:11" s="1" customFormat="1" ht="7.5" customHeight="1">
      <c r="B74" s="250"/>
      <c r="C74" s="251"/>
      <c r="D74" s="251"/>
      <c r="E74" s="251"/>
      <c r="F74" s="251"/>
      <c r="G74" s="251"/>
      <c r="H74" s="251"/>
      <c r="I74" s="251"/>
      <c r="J74" s="251"/>
      <c r="K74" s="252"/>
    </row>
    <row r="75" spans="2:11" s="1" customFormat="1" ht="45" customHeight="1">
      <c r="B75" s="253"/>
      <c r="C75" s="361" t="s">
        <v>790</v>
      </c>
      <c r="D75" s="361"/>
      <c r="E75" s="361"/>
      <c r="F75" s="361"/>
      <c r="G75" s="361"/>
      <c r="H75" s="361"/>
      <c r="I75" s="361"/>
      <c r="J75" s="361"/>
      <c r="K75" s="254"/>
    </row>
    <row r="76" spans="2:11" s="1" customFormat="1" ht="17.25" customHeight="1">
      <c r="B76" s="253"/>
      <c r="C76" s="255" t="s">
        <v>791</v>
      </c>
      <c r="D76" s="255"/>
      <c r="E76" s="255"/>
      <c r="F76" s="255" t="s">
        <v>792</v>
      </c>
      <c r="G76" s="256"/>
      <c r="H76" s="255" t="s">
        <v>55</v>
      </c>
      <c r="I76" s="255" t="s">
        <v>58</v>
      </c>
      <c r="J76" s="255" t="s">
        <v>793</v>
      </c>
      <c r="K76" s="254"/>
    </row>
    <row r="77" spans="2:11" s="1" customFormat="1" ht="17.25" customHeight="1">
      <c r="B77" s="253"/>
      <c r="C77" s="257" t="s">
        <v>794</v>
      </c>
      <c r="D77" s="257"/>
      <c r="E77" s="257"/>
      <c r="F77" s="258" t="s">
        <v>795</v>
      </c>
      <c r="G77" s="259"/>
      <c r="H77" s="257"/>
      <c r="I77" s="257"/>
      <c r="J77" s="257" t="s">
        <v>796</v>
      </c>
      <c r="K77" s="254"/>
    </row>
    <row r="78" spans="2:11" s="1" customFormat="1" ht="5.25" customHeight="1">
      <c r="B78" s="253"/>
      <c r="C78" s="260"/>
      <c r="D78" s="260"/>
      <c r="E78" s="260"/>
      <c r="F78" s="260"/>
      <c r="G78" s="261"/>
      <c r="H78" s="260"/>
      <c r="I78" s="260"/>
      <c r="J78" s="260"/>
      <c r="K78" s="254"/>
    </row>
    <row r="79" spans="2:11" s="1" customFormat="1" ht="15" customHeight="1">
      <c r="B79" s="253"/>
      <c r="C79" s="242" t="s">
        <v>54</v>
      </c>
      <c r="D79" s="262"/>
      <c r="E79" s="262"/>
      <c r="F79" s="263" t="s">
        <v>797</v>
      </c>
      <c r="G79" s="264"/>
      <c r="H79" s="242" t="s">
        <v>798</v>
      </c>
      <c r="I79" s="242" t="s">
        <v>799</v>
      </c>
      <c r="J79" s="242">
        <v>20</v>
      </c>
      <c r="K79" s="254"/>
    </row>
    <row r="80" spans="2:11" s="1" customFormat="1" ht="15" customHeight="1">
      <c r="B80" s="253"/>
      <c r="C80" s="242" t="s">
        <v>800</v>
      </c>
      <c r="D80" s="242"/>
      <c r="E80" s="242"/>
      <c r="F80" s="263" t="s">
        <v>797</v>
      </c>
      <c r="G80" s="264"/>
      <c r="H80" s="242" t="s">
        <v>801</v>
      </c>
      <c r="I80" s="242" t="s">
        <v>799</v>
      </c>
      <c r="J80" s="242">
        <v>120</v>
      </c>
      <c r="K80" s="254"/>
    </row>
    <row r="81" spans="2:11" s="1" customFormat="1" ht="15" customHeight="1">
      <c r="B81" s="265"/>
      <c r="C81" s="242" t="s">
        <v>802</v>
      </c>
      <c r="D81" s="242"/>
      <c r="E81" s="242"/>
      <c r="F81" s="263" t="s">
        <v>803</v>
      </c>
      <c r="G81" s="264"/>
      <c r="H81" s="242" t="s">
        <v>804</v>
      </c>
      <c r="I81" s="242" t="s">
        <v>799</v>
      </c>
      <c r="J81" s="242">
        <v>50</v>
      </c>
      <c r="K81" s="254"/>
    </row>
    <row r="82" spans="2:11" s="1" customFormat="1" ht="15" customHeight="1">
      <c r="B82" s="265"/>
      <c r="C82" s="242" t="s">
        <v>805</v>
      </c>
      <c r="D82" s="242"/>
      <c r="E82" s="242"/>
      <c r="F82" s="263" t="s">
        <v>797</v>
      </c>
      <c r="G82" s="264"/>
      <c r="H82" s="242" t="s">
        <v>806</v>
      </c>
      <c r="I82" s="242" t="s">
        <v>807</v>
      </c>
      <c r="J82" s="242"/>
      <c r="K82" s="254"/>
    </row>
    <row r="83" spans="2:11" s="1" customFormat="1" ht="15" customHeight="1">
      <c r="B83" s="265"/>
      <c r="C83" s="266" t="s">
        <v>808</v>
      </c>
      <c r="D83" s="266"/>
      <c r="E83" s="266"/>
      <c r="F83" s="267" t="s">
        <v>803</v>
      </c>
      <c r="G83" s="266"/>
      <c r="H83" s="266" t="s">
        <v>809</v>
      </c>
      <c r="I83" s="266" t="s">
        <v>799</v>
      </c>
      <c r="J83" s="266">
        <v>15</v>
      </c>
      <c r="K83" s="254"/>
    </row>
    <row r="84" spans="2:11" s="1" customFormat="1" ht="15" customHeight="1">
      <c r="B84" s="265"/>
      <c r="C84" s="266" t="s">
        <v>810</v>
      </c>
      <c r="D84" s="266"/>
      <c r="E84" s="266"/>
      <c r="F84" s="267" t="s">
        <v>803</v>
      </c>
      <c r="G84" s="266"/>
      <c r="H84" s="266" t="s">
        <v>811</v>
      </c>
      <c r="I84" s="266" t="s">
        <v>799</v>
      </c>
      <c r="J84" s="266">
        <v>15</v>
      </c>
      <c r="K84" s="254"/>
    </row>
    <row r="85" spans="2:11" s="1" customFormat="1" ht="15" customHeight="1">
      <c r="B85" s="265"/>
      <c r="C85" s="266" t="s">
        <v>812</v>
      </c>
      <c r="D85" s="266"/>
      <c r="E85" s="266"/>
      <c r="F85" s="267" t="s">
        <v>803</v>
      </c>
      <c r="G85" s="266"/>
      <c r="H85" s="266" t="s">
        <v>813</v>
      </c>
      <c r="I85" s="266" t="s">
        <v>799</v>
      </c>
      <c r="J85" s="266">
        <v>20</v>
      </c>
      <c r="K85" s="254"/>
    </row>
    <row r="86" spans="2:11" s="1" customFormat="1" ht="15" customHeight="1">
      <c r="B86" s="265"/>
      <c r="C86" s="266" t="s">
        <v>814</v>
      </c>
      <c r="D86" s="266"/>
      <c r="E86" s="266"/>
      <c r="F86" s="267" t="s">
        <v>803</v>
      </c>
      <c r="G86" s="266"/>
      <c r="H86" s="266" t="s">
        <v>815</v>
      </c>
      <c r="I86" s="266" t="s">
        <v>799</v>
      </c>
      <c r="J86" s="266">
        <v>20</v>
      </c>
      <c r="K86" s="254"/>
    </row>
    <row r="87" spans="2:11" s="1" customFormat="1" ht="15" customHeight="1">
      <c r="B87" s="265"/>
      <c r="C87" s="242" t="s">
        <v>816</v>
      </c>
      <c r="D87" s="242"/>
      <c r="E87" s="242"/>
      <c r="F87" s="263" t="s">
        <v>803</v>
      </c>
      <c r="G87" s="264"/>
      <c r="H87" s="242" t="s">
        <v>817</v>
      </c>
      <c r="I87" s="242" t="s">
        <v>799</v>
      </c>
      <c r="J87" s="242">
        <v>50</v>
      </c>
      <c r="K87" s="254"/>
    </row>
    <row r="88" spans="2:11" s="1" customFormat="1" ht="15" customHeight="1">
      <c r="B88" s="265"/>
      <c r="C88" s="242" t="s">
        <v>818</v>
      </c>
      <c r="D88" s="242"/>
      <c r="E88" s="242"/>
      <c r="F88" s="263" t="s">
        <v>803</v>
      </c>
      <c r="G88" s="264"/>
      <c r="H88" s="242" t="s">
        <v>819</v>
      </c>
      <c r="I88" s="242" t="s">
        <v>799</v>
      </c>
      <c r="J88" s="242">
        <v>20</v>
      </c>
      <c r="K88" s="254"/>
    </row>
    <row r="89" spans="2:11" s="1" customFormat="1" ht="15" customHeight="1">
      <c r="B89" s="265"/>
      <c r="C89" s="242" t="s">
        <v>820</v>
      </c>
      <c r="D89" s="242"/>
      <c r="E89" s="242"/>
      <c r="F89" s="263" t="s">
        <v>803</v>
      </c>
      <c r="G89" s="264"/>
      <c r="H89" s="242" t="s">
        <v>821</v>
      </c>
      <c r="I89" s="242" t="s">
        <v>799</v>
      </c>
      <c r="J89" s="242">
        <v>20</v>
      </c>
      <c r="K89" s="254"/>
    </row>
    <row r="90" spans="2:11" s="1" customFormat="1" ht="15" customHeight="1">
      <c r="B90" s="265"/>
      <c r="C90" s="242" t="s">
        <v>822</v>
      </c>
      <c r="D90" s="242"/>
      <c r="E90" s="242"/>
      <c r="F90" s="263" t="s">
        <v>803</v>
      </c>
      <c r="G90" s="264"/>
      <c r="H90" s="242" t="s">
        <v>823</v>
      </c>
      <c r="I90" s="242" t="s">
        <v>799</v>
      </c>
      <c r="J90" s="242">
        <v>50</v>
      </c>
      <c r="K90" s="254"/>
    </row>
    <row r="91" spans="2:11" s="1" customFormat="1" ht="15" customHeight="1">
      <c r="B91" s="265"/>
      <c r="C91" s="242" t="s">
        <v>824</v>
      </c>
      <c r="D91" s="242"/>
      <c r="E91" s="242"/>
      <c r="F91" s="263" t="s">
        <v>803</v>
      </c>
      <c r="G91" s="264"/>
      <c r="H91" s="242" t="s">
        <v>824</v>
      </c>
      <c r="I91" s="242" t="s">
        <v>799</v>
      </c>
      <c r="J91" s="242">
        <v>50</v>
      </c>
      <c r="K91" s="254"/>
    </row>
    <row r="92" spans="2:11" s="1" customFormat="1" ht="15" customHeight="1">
      <c r="B92" s="265"/>
      <c r="C92" s="242" t="s">
        <v>825</v>
      </c>
      <c r="D92" s="242"/>
      <c r="E92" s="242"/>
      <c r="F92" s="263" t="s">
        <v>803</v>
      </c>
      <c r="G92" s="264"/>
      <c r="H92" s="242" t="s">
        <v>826</v>
      </c>
      <c r="I92" s="242" t="s">
        <v>799</v>
      </c>
      <c r="J92" s="242">
        <v>255</v>
      </c>
      <c r="K92" s="254"/>
    </row>
    <row r="93" spans="2:11" s="1" customFormat="1" ht="15" customHeight="1">
      <c r="B93" s="265"/>
      <c r="C93" s="242" t="s">
        <v>827</v>
      </c>
      <c r="D93" s="242"/>
      <c r="E93" s="242"/>
      <c r="F93" s="263" t="s">
        <v>797</v>
      </c>
      <c r="G93" s="264"/>
      <c r="H93" s="242" t="s">
        <v>828</v>
      </c>
      <c r="I93" s="242" t="s">
        <v>829</v>
      </c>
      <c r="J93" s="242"/>
      <c r="K93" s="254"/>
    </row>
    <row r="94" spans="2:11" s="1" customFormat="1" ht="15" customHeight="1">
      <c r="B94" s="265"/>
      <c r="C94" s="242" t="s">
        <v>830</v>
      </c>
      <c r="D94" s="242"/>
      <c r="E94" s="242"/>
      <c r="F94" s="263" t="s">
        <v>797</v>
      </c>
      <c r="G94" s="264"/>
      <c r="H94" s="242" t="s">
        <v>831</v>
      </c>
      <c r="I94" s="242" t="s">
        <v>832</v>
      </c>
      <c r="J94" s="242"/>
      <c r="K94" s="254"/>
    </row>
    <row r="95" spans="2:11" s="1" customFormat="1" ht="15" customHeight="1">
      <c r="B95" s="265"/>
      <c r="C95" s="242" t="s">
        <v>833</v>
      </c>
      <c r="D95" s="242"/>
      <c r="E95" s="242"/>
      <c r="F95" s="263" t="s">
        <v>797</v>
      </c>
      <c r="G95" s="264"/>
      <c r="H95" s="242" t="s">
        <v>833</v>
      </c>
      <c r="I95" s="242" t="s">
        <v>832</v>
      </c>
      <c r="J95" s="242"/>
      <c r="K95" s="254"/>
    </row>
    <row r="96" spans="2:11" s="1" customFormat="1" ht="15" customHeight="1">
      <c r="B96" s="265"/>
      <c r="C96" s="242" t="s">
        <v>39</v>
      </c>
      <c r="D96" s="242"/>
      <c r="E96" s="242"/>
      <c r="F96" s="263" t="s">
        <v>797</v>
      </c>
      <c r="G96" s="264"/>
      <c r="H96" s="242" t="s">
        <v>834</v>
      </c>
      <c r="I96" s="242" t="s">
        <v>832</v>
      </c>
      <c r="J96" s="242"/>
      <c r="K96" s="254"/>
    </row>
    <row r="97" spans="2:11" s="1" customFormat="1" ht="15" customHeight="1">
      <c r="B97" s="265"/>
      <c r="C97" s="242" t="s">
        <v>49</v>
      </c>
      <c r="D97" s="242"/>
      <c r="E97" s="242"/>
      <c r="F97" s="263" t="s">
        <v>797</v>
      </c>
      <c r="G97" s="264"/>
      <c r="H97" s="242" t="s">
        <v>835</v>
      </c>
      <c r="I97" s="242" t="s">
        <v>832</v>
      </c>
      <c r="J97" s="242"/>
      <c r="K97" s="254"/>
    </row>
    <row r="98" spans="2:11" s="1" customFormat="1" ht="15" customHeight="1">
      <c r="B98" s="268"/>
      <c r="C98" s="269"/>
      <c r="D98" s="269"/>
      <c r="E98" s="269"/>
      <c r="F98" s="269"/>
      <c r="G98" s="269"/>
      <c r="H98" s="269"/>
      <c r="I98" s="269"/>
      <c r="J98" s="269"/>
      <c r="K98" s="270"/>
    </row>
    <row r="99" spans="2:11" s="1" customFormat="1" ht="18.75" customHeight="1">
      <c r="B99" s="271"/>
      <c r="C99" s="272"/>
      <c r="D99" s="272"/>
      <c r="E99" s="272"/>
      <c r="F99" s="272"/>
      <c r="G99" s="272"/>
      <c r="H99" s="272"/>
      <c r="I99" s="272"/>
      <c r="J99" s="272"/>
      <c r="K99" s="271"/>
    </row>
    <row r="100" spans="2:11" s="1" customFormat="1" ht="18.75" customHeight="1">
      <c r="B100" s="249"/>
      <c r="C100" s="249"/>
      <c r="D100" s="249"/>
      <c r="E100" s="249"/>
      <c r="F100" s="249"/>
      <c r="G100" s="249"/>
      <c r="H100" s="249"/>
      <c r="I100" s="249"/>
      <c r="J100" s="249"/>
      <c r="K100" s="249"/>
    </row>
    <row r="101" spans="2:11" s="1" customFormat="1" ht="7.5" customHeight="1">
      <c r="B101" s="250"/>
      <c r="C101" s="251"/>
      <c r="D101" s="251"/>
      <c r="E101" s="251"/>
      <c r="F101" s="251"/>
      <c r="G101" s="251"/>
      <c r="H101" s="251"/>
      <c r="I101" s="251"/>
      <c r="J101" s="251"/>
      <c r="K101" s="252"/>
    </row>
    <row r="102" spans="2:11" s="1" customFormat="1" ht="45" customHeight="1">
      <c r="B102" s="253"/>
      <c r="C102" s="361" t="s">
        <v>836</v>
      </c>
      <c r="D102" s="361"/>
      <c r="E102" s="361"/>
      <c r="F102" s="361"/>
      <c r="G102" s="361"/>
      <c r="H102" s="361"/>
      <c r="I102" s="361"/>
      <c r="J102" s="361"/>
      <c r="K102" s="254"/>
    </row>
    <row r="103" spans="2:11" s="1" customFormat="1" ht="17.25" customHeight="1">
      <c r="B103" s="253"/>
      <c r="C103" s="255" t="s">
        <v>791</v>
      </c>
      <c r="D103" s="255"/>
      <c r="E103" s="255"/>
      <c r="F103" s="255" t="s">
        <v>792</v>
      </c>
      <c r="G103" s="256"/>
      <c r="H103" s="255" t="s">
        <v>55</v>
      </c>
      <c r="I103" s="255" t="s">
        <v>58</v>
      </c>
      <c r="J103" s="255" t="s">
        <v>793</v>
      </c>
      <c r="K103" s="254"/>
    </row>
    <row r="104" spans="2:11" s="1" customFormat="1" ht="17.25" customHeight="1">
      <c r="B104" s="253"/>
      <c r="C104" s="257" t="s">
        <v>794</v>
      </c>
      <c r="D104" s="257"/>
      <c r="E104" s="257"/>
      <c r="F104" s="258" t="s">
        <v>795</v>
      </c>
      <c r="G104" s="259"/>
      <c r="H104" s="257"/>
      <c r="I104" s="257"/>
      <c r="J104" s="257" t="s">
        <v>796</v>
      </c>
      <c r="K104" s="254"/>
    </row>
    <row r="105" spans="2:11" s="1" customFormat="1" ht="5.25" customHeight="1">
      <c r="B105" s="253"/>
      <c r="C105" s="255"/>
      <c r="D105" s="255"/>
      <c r="E105" s="255"/>
      <c r="F105" s="255"/>
      <c r="G105" s="273"/>
      <c r="H105" s="255"/>
      <c r="I105" s="255"/>
      <c r="J105" s="255"/>
      <c r="K105" s="254"/>
    </row>
    <row r="106" spans="2:11" s="1" customFormat="1" ht="15" customHeight="1">
      <c r="B106" s="253"/>
      <c r="C106" s="242" t="s">
        <v>54</v>
      </c>
      <c r="D106" s="262"/>
      <c r="E106" s="262"/>
      <c r="F106" s="263" t="s">
        <v>797</v>
      </c>
      <c r="G106" s="242"/>
      <c r="H106" s="242" t="s">
        <v>837</v>
      </c>
      <c r="I106" s="242" t="s">
        <v>799</v>
      </c>
      <c r="J106" s="242">
        <v>20</v>
      </c>
      <c r="K106" s="254"/>
    </row>
    <row r="107" spans="2:11" s="1" customFormat="1" ht="15" customHeight="1">
      <c r="B107" s="253"/>
      <c r="C107" s="242" t="s">
        <v>800</v>
      </c>
      <c r="D107" s="242"/>
      <c r="E107" s="242"/>
      <c r="F107" s="263" t="s">
        <v>797</v>
      </c>
      <c r="G107" s="242"/>
      <c r="H107" s="242" t="s">
        <v>837</v>
      </c>
      <c r="I107" s="242" t="s">
        <v>799</v>
      </c>
      <c r="J107" s="242">
        <v>120</v>
      </c>
      <c r="K107" s="254"/>
    </row>
    <row r="108" spans="2:11" s="1" customFormat="1" ht="15" customHeight="1">
      <c r="B108" s="265"/>
      <c r="C108" s="242" t="s">
        <v>802</v>
      </c>
      <c r="D108" s="242"/>
      <c r="E108" s="242"/>
      <c r="F108" s="263" t="s">
        <v>803</v>
      </c>
      <c r="G108" s="242"/>
      <c r="H108" s="242" t="s">
        <v>837</v>
      </c>
      <c r="I108" s="242" t="s">
        <v>799</v>
      </c>
      <c r="J108" s="242">
        <v>50</v>
      </c>
      <c r="K108" s="254"/>
    </row>
    <row r="109" spans="2:11" s="1" customFormat="1" ht="15" customHeight="1">
      <c r="B109" s="265"/>
      <c r="C109" s="242" t="s">
        <v>805</v>
      </c>
      <c r="D109" s="242"/>
      <c r="E109" s="242"/>
      <c r="F109" s="263" t="s">
        <v>797</v>
      </c>
      <c r="G109" s="242"/>
      <c r="H109" s="242" t="s">
        <v>837</v>
      </c>
      <c r="I109" s="242" t="s">
        <v>807</v>
      </c>
      <c r="J109" s="242"/>
      <c r="K109" s="254"/>
    </row>
    <row r="110" spans="2:11" s="1" customFormat="1" ht="15" customHeight="1">
      <c r="B110" s="265"/>
      <c r="C110" s="242" t="s">
        <v>816</v>
      </c>
      <c r="D110" s="242"/>
      <c r="E110" s="242"/>
      <c r="F110" s="263" t="s">
        <v>803</v>
      </c>
      <c r="G110" s="242"/>
      <c r="H110" s="242" t="s">
        <v>837</v>
      </c>
      <c r="I110" s="242" t="s">
        <v>799</v>
      </c>
      <c r="J110" s="242">
        <v>50</v>
      </c>
      <c r="K110" s="254"/>
    </row>
    <row r="111" spans="2:11" s="1" customFormat="1" ht="15" customHeight="1">
      <c r="B111" s="265"/>
      <c r="C111" s="242" t="s">
        <v>824</v>
      </c>
      <c r="D111" s="242"/>
      <c r="E111" s="242"/>
      <c r="F111" s="263" t="s">
        <v>803</v>
      </c>
      <c r="G111" s="242"/>
      <c r="H111" s="242" t="s">
        <v>837</v>
      </c>
      <c r="I111" s="242" t="s">
        <v>799</v>
      </c>
      <c r="J111" s="242">
        <v>50</v>
      </c>
      <c r="K111" s="254"/>
    </row>
    <row r="112" spans="2:11" s="1" customFormat="1" ht="15" customHeight="1">
      <c r="B112" s="265"/>
      <c r="C112" s="242" t="s">
        <v>822</v>
      </c>
      <c r="D112" s="242"/>
      <c r="E112" s="242"/>
      <c r="F112" s="263" t="s">
        <v>803</v>
      </c>
      <c r="G112" s="242"/>
      <c r="H112" s="242" t="s">
        <v>837</v>
      </c>
      <c r="I112" s="242" t="s">
        <v>799</v>
      </c>
      <c r="J112" s="242">
        <v>50</v>
      </c>
      <c r="K112" s="254"/>
    </row>
    <row r="113" spans="2:11" s="1" customFormat="1" ht="15" customHeight="1">
      <c r="B113" s="265"/>
      <c r="C113" s="242" t="s">
        <v>54</v>
      </c>
      <c r="D113" s="242"/>
      <c r="E113" s="242"/>
      <c r="F113" s="263" t="s">
        <v>797</v>
      </c>
      <c r="G113" s="242"/>
      <c r="H113" s="242" t="s">
        <v>838</v>
      </c>
      <c r="I113" s="242" t="s">
        <v>799</v>
      </c>
      <c r="J113" s="242">
        <v>20</v>
      </c>
      <c r="K113" s="254"/>
    </row>
    <row r="114" spans="2:11" s="1" customFormat="1" ht="15" customHeight="1">
      <c r="B114" s="265"/>
      <c r="C114" s="242" t="s">
        <v>839</v>
      </c>
      <c r="D114" s="242"/>
      <c r="E114" s="242"/>
      <c r="F114" s="263" t="s">
        <v>797</v>
      </c>
      <c r="G114" s="242"/>
      <c r="H114" s="242" t="s">
        <v>840</v>
      </c>
      <c r="I114" s="242" t="s">
        <v>799</v>
      </c>
      <c r="J114" s="242">
        <v>120</v>
      </c>
      <c r="K114" s="254"/>
    </row>
    <row r="115" spans="2:11" s="1" customFormat="1" ht="15" customHeight="1">
      <c r="B115" s="265"/>
      <c r="C115" s="242" t="s">
        <v>39</v>
      </c>
      <c r="D115" s="242"/>
      <c r="E115" s="242"/>
      <c r="F115" s="263" t="s">
        <v>797</v>
      </c>
      <c r="G115" s="242"/>
      <c r="H115" s="242" t="s">
        <v>841</v>
      </c>
      <c r="I115" s="242" t="s">
        <v>832</v>
      </c>
      <c r="J115" s="242"/>
      <c r="K115" s="254"/>
    </row>
    <row r="116" spans="2:11" s="1" customFormat="1" ht="15" customHeight="1">
      <c r="B116" s="265"/>
      <c r="C116" s="242" t="s">
        <v>49</v>
      </c>
      <c r="D116" s="242"/>
      <c r="E116" s="242"/>
      <c r="F116" s="263" t="s">
        <v>797</v>
      </c>
      <c r="G116" s="242"/>
      <c r="H116" s="242" t="s">
        <v>842</v>
      </c>
      <c r="I116" s="242" t="s">
        <v>832</v>
      </c>
      <c r="J116" s="242"/>
      <c r="K116" s="254"/>
    </row>
    <row r="117" spans="2:11" s="1" customFormat="1" ht="15" customHeight="1">
      <c r="B117" s="265"/>
      <c r="C117" s="242" t="s">
        <v>58</v>
      </c>
      <c r="D117" s="242"/>
      <c r="E117" s="242"/>
      <c r="F117" s="263" t="s">
        <v>797</v>
      </c>
      <c r="G117" s="242"/>
      <c r="H117" s="242" t="s">
        <v>843</v>
      </c>
      <c r="I117" s="242" t="s">
        <v>844</v>
      </c>
      <c r="J117" s="242"/>
      <c r="K117" s="254"/>
    </row>
    <row r="118" spans="2:11" s="1" customFormat="1" ht="15" customHeight="1">
      <c r="B118" s="268"/>
      <c r="C118" s="274"/>
      <c r="D118" s="274"/>
      <c r="E118" s="274"/>
      <c r="F118" s="274"/>
      <c r="G118" s="274"/>
      <c r="H118" s="274"/>
      <c r="I118" s="274"/>
      <c r="J118" s="274"/>
      <c r="K118" s="270"/>
    </row>
    <row r="119" spans="2:11" s="1" customFormat="1" ht="18.75" customHeight="1">
      <c r="B119" s="275"/>
      <c r="C119" s="276"/>
      <c r="D119" s="276"/>
      <c r="E119" s="276"/>
      <c r="F119" s="277"/>
      <c r="G119" s="276"/>
      <c r="H119" s="276"/>
      <c r="I119" s="276"/>
      <c r="J119" s="276"/>
      <c r="K119" s="275"/>
    </row>
    <row r="120" spans="2:11" s="1" customFormat="1" ht="18.75" customHeight="1">
      <c r="B120" s="249"/>
      <c r="C120" s="249"/>
      <c r="D120" s="249"/>
      <c r="E120" s="249"/>
      <c r="F120" s="249"/>
      <c r="G120" s="249"/>
      <c r="H120" s="249"/>
      <c r="I120" s="249"/>
      <c r="J120" s="249"/>
      <c r="K120" s="249"/>
    </row>
    <row r="121" spans="2:11" s="1" customFormat="1" ht="7.5" customHeight="1">
      <c r="B121" s="278"/>
      <c r="C121" s="279"/>
      <c r="D121" s="279"/>
      <c r="E121" s="279"/>
      <c r="F121" s="279"/>
      <c r="G121" s="279"/>
      <c r="H121" s="279"/>
      <c r="I121" s="279"/>
      <c r="J121" s="279"/>
      <c r="K121" s="280"/>
    </row>
    <row r="122" spans="2:11" s="1" customFormat="1" ht="45" customHeight="1">
      <c r="B122" s="281"/>
      <c r="C122" s="362" t="s">
        <v>845</v>
      </c>
      <c r="D122" s="362"/>
      <c r="E122" s="362"/>
      <c r="F122" s="362"/>
      <c r="G122" s="362"/>
      <c r="H122" s="362"/>
      <c r="I122" s="362"/>
      <c r="J122" s="362"/>
      <c r="K122" s="282"/>
    </row>
    <row r="123" spans="2:11" s="1" customFormat="1" ht="17.25" customHeight="1">
      <c r="B123" s="283"/>
      <c r="C123" s="255" t="s">
        <v>791</v>
      </c>
      <c r="D123" s="255"/>
      <c r="E123" s="255"/>
      <c r="F123" s="255" t="s">
        <v>792</v>
      </c>
      <c r="G123" s="256"/>
      <c r="H123" s="255" t="s">
        <v>55</v>
      </c>
      <c r="I123" s="255" t="s">
        <v>58</v>
      </c>
      <c r="J123" s="255" t="s">
        <v>793</v>
      </c>
      <c r="K123" s="284"/>
    </row>
    <row r="124" spans="2:11" s="1" customFormat="1" ht="17.25" customHeight="1">
      <c r="B124" s="283"/>
      <c r="C124" s="257" t="s">
        <v>794</v>
      </c>
      <c r="D124" s="257"/>
      <c r="E124" s="257"/>
      <c r="F124" s="258" t="s">
        <v>795</v>
      </c>
      <c r="G124" s="259"/>
      <c r="H124" s="257"/>
      <c r="I124" s="257"/>
      <c r="J124" s="257" t="s">
        <v>796</v>
      </c>
      <c r="K124" s="284"/>
    </row>
    <row r="125" spans="2:11" s="1" customFormat="1" ht="5.25" customHeight="1">
      <c r="B125" s="285"/>
      <c r="C125" s="260"/>
      <c r="D125" s="260"/>
      <c r="E125" s="260"/>
      <c r="F125" s="260"/>
      <c r="G125" s="286"/>
      <c r="H125" s="260"/>
      <c r="I125" s="260"/>
      <c r="J125" s="260"/>
      <c r="K125" s="287"/>
    </row>
    <row r="126" spans="2:11" s="1" customFormat="1" ht="15" customHeight="1">
      <c r="B126" s="285"/>
      <c r="C126" s="242" t="s">
        <v>800</v>
      </c>
      <c r="D126" s="262"/>
      <c r="E126" s="262"/>
      <c r="F126" s="263" t="s">
        <v>797</v>
      </c>
      <c r="G126" s="242"/>
      <c r="H126" s="242" t="s">
        <v>837</v>
      </c>
      <c r="I126" s="242" t="s">
        <v>799</v>
      </c>
      <c r="J126" s="242">
        <v>120</v>
      </c>
      <c r="K126" s="288"/>
    </row>
    <row r="127" spans="2:11" s="1" customFormat="1" ht="15" customHeight="1">
      <c r="B127" s="285"/>
      <c r="C127" s="242" t="s">
        <v>846</v>
      </c>
      <c r="D127" s="242"/>
      <c r="E127" s="242"/>
      <c r="F127" s="263" t="s">
        <v>797</v>
      </c>
      <c r="G127" s="242"/>
      <c r="H127" s="242" t="s">
        <v>847</v>
      </c>
      <c r="I127" s="242" t="s">
        <v>799</v>
      </c>
      <c r="J127" s="242" t="s">
        <v>848</v>
      </c>
      <c r="K127" s="288"/>
    </row>
    <row r="128" spans="2:11" s="1" customFormat="1" ht="15" customHeight="1">
      <c r="B128" s="285"/>
      <c r="C128" s="242" t="s">
        <v>745</v>
      </c>
      <c r="D128" s="242"/>
      <c r="E128" s="242"/>
      <c r="F128" s="263" t="s">
        <v>797</v>
      </c>
      <c r="G128" s="242"/>
      <c r="H128" s="242" t="s">
        <v>849</v>
      </c>
      <c r="I128" s="242" t="s">
        <v>799</v>
      </c>
      <c r="J128" s="242" t="s">
        <v>848</v>
      </c>
      <c r="K128" s="288"/>
    </row>
    <row r="129" spans="2:11" s="1" customFormat="1" ht="15" customHeight="1">
      <c r="B129" s="285"/>
      <c r="C129" s="242" t="s">
        <v>808</v>
      </c>
      <c r="D129" s="242"/>
      <c r="E129" s="242"/>
      <c r="F129" s="263" t="s">
        <v>803</v>
      </c>
      <c r="G129" s="242"/>
      <c r="H129" s="242" t="s">
        <v>809</v>
      </c>
      <c r="I129" s="242" t="s">
        <v>799</v>
      </c>
      <c r="J129" s="242">
        <v>15</v>
      </c>
      <c r="K129" s="288"/>
    </row>
    <row r="130" spans="2:11" s="1" customFormat="1" ht="15" customHeight="1">
      <c r="B130" s="285"/>
      <c r="C130" s="266" t="s">
        <v>810</v>
      </c>
      <c r="D130" s="266"/>
      <c r="E130" s="266"/>
      <c r="F130" s="267" t="s">
        <v>803</v>
      </c>
      <c r="G130" s="266"/>
      <c r="H130" s="266" t="s">
        <v>811</v>
      </c>
      <c r="I130" s="266" t="s">
        <v>799</v>
      </c>
      <c r="J130" s="266">
        <v>15</v>
      </c>
      <c r="K130" s="288"/>
    </row>
    <row r="131" spans="2:11" s="1" customFormat="1" ht="15" customHeight="1">
      <c r="B131" s="285"/>
      <c r="C131" s="266" t="s">
        <v>812</v>
      </c>
      <c r="D131" s="266"/>
      <c r="E131" s="266"/>
      <c r="F131" s="267" t="s">
        <v>803</v>
      </c>
      <c r="G131" s="266"/>
      <c r="H131" s="266" t="s">
        <v>813</v>
      </c>
      <c r="I131" s="266" t="s">
        <v>799</v>
      </c>
      <c r="J131" s="266">
        <v>20</v>
      </c>
      <c r="K131" s="288"/>
    </row>
    <row r="132" spans="2:11" s="1" customFormat="1" ht="15" customHeight="1">
      <c r="B132" s="285"/>
      <c r="C132" s="266" t="s">
        <v>814</v>
      </c>
      <c r="D132" s="266"/>
      <c r="E132" s="266"/>
      <c r="F132" s="267" t="s">
        <v>803</v>
      </c>
      <c r="G132" s="266"/>
      <c r="H132" s="266" t="s">
        <v>815</v>
      </c>
      <c r="I132" s="266" t="s">
        <v>799</v>
      </c>
      <c r="J132" s="266">
        <v>20</v>
      </c>
      <c r="K132" s="288"/>
    </row>
    <row r="133" spans="2:11" s="1" customFormat="1" ht="15" customHeight="1">
      <c r="B133" s="285"/>
      <c r="C133" s="242" t="s">
        <v>802</v>
      </c>
      <c r="D133" s="242"/>
      <c r="E133" s="242"/>
      <c r="F133" s="263" t="s">
        <v>803</v>
      </c>
      <c r="G133" s="242"/>
      <c r="H133" s="242" t="s">
        <v>837</v>
      </c>
      <c r="I133" s="242" t="s">
        <v>799</v>
      </c>
      <c r="J133" s="242">
        <v>50</v>
      </c>
      <c r="K133" s="288"/>
    </row>
    <row r="134" spans="2:11" s="1" customFormat="1" ht="15" customHeight="1">
      <c r="B134" s="285"/>
      <c r="C134" s="242" t="s">
        <v>816</v>
      </c>
      <c r="D134" s="242"/>
      <c r="E134" s="242"/>
      <c r="F134" s="263" t="s">
        <v>803</v>
      </c>
      <c r="G134" s="242"/>
      <c r="H134" s="242" t="s">
        <v>837</v>
      </c>
      <c r="I134" s="242" t="s">
        <v>799</v>
      </c>
      <c r="J134" s="242">
        <v>50</v>
      </c>
      <c r="K134" s="288"/>
    </row>
    <row r="135" spans="2:11" s="1" customFormat="1" ht="15" customHeight="1">
      <c r="B135" s="285"/>
      <c r="C135" s="242" t="s">
        <v>822</v>
      </c>
      <c r="D135" s="242"/>
      <c r="E135" s="242"/>
      <c r="F135" s="263" t="s">
        <v>803</v>
      </c>
      <c r="G135" s="242"/>
      <c r="H135" s="242" t="s">
        <v>837</v>
      </c>
      <c r="I135" s="242" t="s">
        <v>799</v>
      </c>
      <c r="J135" s="242">
        <v>50</v>
      </c>
      <c r="K135" s="288"/>
    </row>
    <row r="136" spans="2:11" s="1" customFormat="1" ht="15" customHeight="1">
      <c r="B136" s="285"/>
      <c r="C136" s="242" t="s">
        <v>824</v>
      </c>
      <c r="D136" s="242"/>
      <c r="E136" s="242"/>
      <c r="F136" s="263" t="s">
        <v>803</v>
      </c>
      <c r="G136" s="242"/>
      <c r="H136" s="242" t="s">
        <v>837</v>
      </c>
      <c r="I136" s="242" t="s">
        <v>799</v>
      </c>
      <c r="J136" s="242">
        <v>50</v>
      </c>
      <c r="K136" s="288"/>
    </row>
    <row r="137" spans="2:11" s="1" customFormat="1" ht="15" customHeight="1">
      <c r="B137" s="285"/>
      <c r="C137" s="242" t="s">
        <v>825</v>
      </c>
      <c r="D137" s="242"/>
      <c r="E137" s="242"/>
      <c r="F137" s="263" t="s">
        <v>803</v>
      </c>
      <c r="G137" s="242"/>
      <c r="H137" s="242" t="s">
        <v>850</v>
      </c>
      <c r="I137" s="242" t="s">
        <v>799</v>
      </c>
      <c r="J137" s="242">
        <v>255</v>
      </c>
      <c r="K137" s="288"/>
    </row>
    <row r="138" spans="2:11" s="1" customFormat="1" ht="15" customHeight="1">
      <c r="B138" s="285"/>
      <c r="C138" s="242" t="s">
        <v>827</v>
      </c>
      <c r="D138" s="242"/>
      <c r="E138" s="242"/>
      <c r="F138" s="263" t="s">
        <v>797</v>
      </c>
      <c r="G138" s="242"/>
      <c r="H138" s="242" t="s">
        <v>851</v>
      </c>
      <c r="I138" s="242" t="s">
        <v>829</v>
      </c>
      <c r="J138" s="242"/>
      <c r="K138" s="288"/>
    </row>
    <row r="139" spans="2:11" s="1" customFormat="1" ht="15" customHeight="1">
      <c r="B139" s="285"/>
      <c r="C139" s="242" t="s">
        <v>830</v>
      </c>
      <c r="D139" s="242"/>
      <c r="E139" s="242"/>
      <c r="F139" s="263" t="s">
        <v>797</v>
      </c>
      <c r="G139" s="242"/>
      <c r="H139" s="242" t="s">
        <v>852</v>
      </c>
      <c r="I139" s="242" t="s">
        <v>832</v>
      </c>
      <c r="J139" s="242"/>
      <c r="K139" s="288"/>
    </row>
    <row r="140" spans="2:11" s="1" customFormat="1" ht="15" customHeight="1">
      <c r="B140" s="285"/>
      <c r="C140" s="242" t="s">
        <v>833</v>
      </c>
      <c r="D140" s="242"/>
      <c r="E140" s="242"/>
      <c r="F140" s="263" t="s">
        <v>797</v>
      </c>
      <c r="G140" s="242"/>
      <c r="H140" s="242" t="s">
        <v>833</v>
      </c>
      <c r="I140" s="242" t="s">
        <v>832</v>
      </c>
      <c r="J140" s="242"/>
      <c r="K140" s="288"/>
    </row>
    <row r="141" spans="2:11" s="1" customFormat="1" ht="15" customHeight="1">
      <c r="B141" s="285"/>
      <c r="C141" s="242" t="s">
        <v>39</v>
      </c>
      <c r="D141" s="242"/>
      <c r="E141" s="242"/>
      <c r="F141" s="263" t="s">
        <v>797</v>
      </c>
      <c r="G141" s="242"/>
      <c r="H141" s="242" t="s">
        <v>853</v>
      </c>
      <c r="I141" s="242" t="s">
        <v>832</v>
      </c>
      <c r="J141" s="242"/>
      <c r="K141" s="288"/>
    </row>
    <row r="142" spans="2:11" s="1" customFormat="1" ht="15" customHeight="1">
      <c r="B142" s="285"/>
      <c r="C142" s="242" t="s">
        <v>854</v>
      </c>
      <c r="D142" s="242"/>
      <c r="E142" s="242"/>
      <c r="F142" s="263" t="s">
        <v>797</v>
      </c>
      <c r="G142" s="242"/>
      <c r="H142" s="242" t="s">
        <v>855</v>
      </c>
      <c r="I142" s="242" t="s">
        <v>832</v>
      </c>
      <c r="J142" s="242"/>
      <c r="K142" s="288"/>
    </row>
    <row r="143" spans="2:11" s="1" customFormat="1" ht="15" customHeight="1">
      <c r="B143" s="289"/>
      <c r="C143" s="290"/>
      <c r="D143" s="290"/>
      <c r="E143" s="290"/>
      <c r="F143" s="290"/>
      <c r="G143" s="290"/>
      <c r="H143" s="290"/>
      <c r="I143" s="290"/>
      <c r="J143" s="290"/>
      <c r="K143" s="291"/>
    </row>
    <row r="144" spans="2:11" s="1" customFormat="1" ht="18.75" customHeight="1">
      <c r="B144" s="276"/>
      <c r="C144" s="276"/>
      <c r="D144" s="276"/>
      <c r="E144" s="276"/>
      <c r="F144" s="277"/>
      <c r="G144" s="276"/>
      <c r="H144" s="276"/>
      <c r="I144" s="276"/>
      <c r="J144" s="276"/>
      <c r="K144" s="276"/>
    </row>
    <row r="145" spans="2:11" s="1" customFormat="1" ht="18.75" customHeight="1">
      <c r="B145" s="249"/>
      <c r="C145" s="249"/>
      <c r="D145" s="249"/>
      <c r="E145" s="249"/>
      <c r="F145" s="249"/>
      <c r="G145" s="249"/>
      <c r="H145" s="249"/>
      <c r="I145" s="249"/>
      <c r="J145" s="249"/>
      <c r="K145" s="249"/>
    </row>
    <row r="146" spans="2:11" s="1" customFormat="1" ht="7.5" customHeight="1">
      <c r="B146" s="250"/>
      <c r="C146" s="251"/>
      <c r="D146" s="251"/>
      <c r="E146" s="251"/>
      <c r="F146" s="251"/>
      <c r="G146" s="251"/>
      <c r="H146" s="251"/>
      <c r="I146" s="251"/>
      <c r="J146" s="251"/>
      <c r="K146" s="252"/>
    </row>
    <row r="147" spans="2:11" s="1" customFormat="1" ht="45" customHeight="1">
      <c r="B147" s="253"/>
      <c r="C147" s="361" t="s">
        <v>856</v>
      </c>
      <c r="D147" s="361"/>
      <c r="E147" s="361"/>
      <c r="F147" s="361"/>
      <c r="G147" s="361"/>
      <c r="H147" s="361"/>
      <c r="I147" s="361"/>
      <c r="J147" s="361"/>
      <c r="K147" s="254"/>
    </row>
    <row r="148" spans="2:11" s="1" customFormat="1" ht="17.25" customHeight="1">
      <c r="B148" s="253"/>
      <c r="C148" s="255" t="s">
        <v>791</v>
      </c>
      <c r="D148" s="255"/>
      <c r="E148" s="255"/>
      <c r="F148" s="255" t="s">
        <v>792</v>
      </c>
      <c r="G148" s="256"/>
      <c r="H148" s="255" t="s">
        <v>55</v>
      </c>
      <c r="I148" s="255" t="s">
        <v>58</v>
      </c>
      <c r="J148" s="255" t="s">
        <v>793</v>
      </c>
      <c r="K148" s="254"/>
    </row>
    <row r="149" spans="2:11" s="1" customFormat="1" ht="17.25" customHeight="1">
      <c r="B149" s="253"/>
      <c r="C149" s="257" t="s">
        <v>794</v>
      </c>
      <c r="D149" s="257"/>
      <c r="E149" s="257"/>
      <c r="F149" s="258" t="s">
        <v>795</v>
      </c>
      <c r="G149" s="259"/>
      <c r="H149" s="257"/>
      <c r="I149" s="257"/>
      <c r="J149" s="257" t="s">
        <v>796</v>
      </c>
      <c r="K149" s="254"/>
    </row>
    <row r="150" spans="2:11" s="1" customFormat="1" ht="5.25" customHeight="1">
      <c r="B150" s="265"/>
      <c r="C150" s="260"/>
      <c r="D150" s="260"/>
      <c r="E150" s="260"/>
      <c r="F150" s="260"/>
      <c r="G150" s="261"/>
      <c r="H150" s="260"/>
      <c r="I150" s="260"/>
      <c r="J150" s="260"/>
      <c r="K150" s="288"/>
    </row>
    <row r="151" spans="2:11" s="1" customFormat="1" ht="15" customHeight="1">
      <c r="B151" s="265"/>
      <c r="C151" s="292" t="s">
        <v>800</v>
      </c>
      <c r="D151" s="242"/>
      <c r="E151" s="242"/>
      <c r="F151" s="293" t="s">
        <v>797</v>
      </c>
      <c r="G151" s="242"/>
      <c r="H151" s="292" t="s">
        <v>837</v>
      </c>
      <c r="I151" s="292" t="s">
        <v>799</v>
      </c>
      <c r="J151" s="292">
        <v>120</v>
      </c>
      <c r="K151" s="288"/>
    </row>
    <row r="152" spans="2:11" s="1" customFormat="1" ht="15" customHeight="1">
      <c r="B152" s="265"/>
      <c r="C152" s="292" t="s">
        <v>846</v>
      </c>
      <c r="D152" s="242"/>
      <c r="E152" s="242"/>
      <c r="F152" s="293" t="s">
        <v>797</v>
      </c>
      <c r="G152" s="242"/>
      <c r="H152" s="292" t="s">
        <v>857</v>
      </c>
      <c r="I152" s="292" t="s">
        <v>799</v>
      </c>
      <c r="J152" s="292" t="s">
        <v>848</v>
      </c>
      <c r="K152" s="288"/>
    </row>
    <row r="153" spans="2:11" s="1" customFormat="1" ht="15" customHeight="1">
      <c r="B153" s="265"/>
      <c r="C153" s="292" t="s">
        <v>745</v>
      </c>
      <c r="D153" s="242"/>
      <c r="E153" s="242"/>
      <c r="F153" s="293" t="s">
        <v>797</v>
      </c>
      <c r="G153" s="242"/>
      <c r="H153" s="292" t="s">
        <v>858</v>
      </c>
      <c r="I153" s="292" t="s">
        <v>799</v>
      </c>
      <c r="J153" s="292" t="s">
        <v>848</v>
      </c>
      <c r="K153" s="288"/>
    </row>
    <row r="154" spans="2:11" s="1" customFormat="1" ht="15" customHeight="1">
      <c r="B154" s="265"/>
      <c r="C154" s="292" t="s">
        <v>802</v>
      </c>
      <c r="D154" s="242"/>
      <c r="E154" s="242"/>
      <c r="F154" s="293" t="s">
        <v>803</v>
      </c>
      <c r="G154" s="242"/>
      <c r="H154" s="292" t="s">
        <v>837</v>
      </c>
      <c r="I154" s="292" t="s">
        <v>799</v>
      </c>
      <c r="J154" s="292">
        <v>50</v>
      </c>
      <c r="K154" s="288"/>
    </row>
    <row r="155" spans="2:11" s="1" customFormat="1" ht="15" customHeight="1">
      <c r="B155" s="265"/>
      <c r="C155" s="292" t="s">
        <v>805</v>
      </c>
      <c r="D155" s="242"/>
      <c r="E155" s="242"/>
      <c r="F155" s="293" t="s">
        <v>797</v>
      </c>
      <c r="G155" s="242"/>
      <c r="H155" s="292" t="s">
        <v>837</v>
      </c>
      <c r="I155" s="292" t="s">
        <v>807</v>
      </c>
      <c r="J155" s="292"/>
      <c r="K155" s="288"/>
    </row>
    <row r="156" spans="2:11" s="1" customFormat="1" ht="15" customHeight="1">
      <c r="B156" s="265"/>
      <c r="C156" s="292" t="s">
        <v>816</v>
      </c>
      <c r="D156" s="242"/>
      <c r="E156" s="242"/>
      <c r="F156" s="293" t="s">
        <v>803</v>
      </c>
      <c r="G156" s="242"/>
      <c r="H156" s="292" t="s">
        <v>837</v>
      </c>
      <c r="I156" s="292" t="s">
        <v>799</v>
      </c>
      <c r="J156" s="292">
        <v>50</v>
      </c>
      <c r="K156" s="288"/>
    </row>
    <row r="157" spans="2:11" s="1" customFormat="1" ht="15" customHeight="1">
      <c r="B157" s="265"/>
      <c r="C157" s="292" t="s">
        <v>824</v>
      </c>
      <c r="D157" s="242"/>
      <c r="E157" s="242"/>
      <c r="F157" s="293" t="s">
        <v>803</v>
      </c>
      <c r="G157" s="242"/>
      <c r="H157" s="292" t="s">
        <v>837</v>
      </c>
      <c r="I157" s="292" t="s">
        <v>799</v>
      </c>
      <c r="J157" s="292">
        <v>50</v>
      </c>
      <c r="K157" s="288"/>
    </row>
    <row r="158" spans="2:11" s="1" customFormat="1" ht="15" customHeight="1">
      <c r="B158" s="265"/>
      <c r="C158" s="292" t="s">
        <v>822</v>
      </c>
      <c r="D158" s="242"/>
      <c r="E158" s="242"/>
      <c r="F158" s="293" t="s">
        <v>803</v>
      </c>
      <c r="G158" s="242"/>
      <c r="H158" s="292" t="s">
        <v>837</v>
      </c>
      <c r="I158" s="292" t="s">
        <v>799</v>
      </c>
      <c r="J158" s="292">
        <v>50</v>
      </c>
      <c r="K158" s="288"/>
    </row>
    <row r="159" spans="2:11" s="1" customFormat="1" ht="15" customHeight="1">
      <c r="B159" s="265"/>
      <c r="C159" s="292" t="s">
        <v>97</v>
      </c>
      <c r="D159" s="242"/>
      <c r="E159" s="242"/>
      <c r="F159" s="293" t="s">
        <v>797</v>
      </c>
      <c r="G159" s="242"/>
      <c r="H159" s="292" t="s">
        <v>859</v>
      </c>
      <c r="I159" s="292" t="s">
        <v>799</v>
      </c>
      <c r="J159" s="292" t="s">
        <v>860</v>
      </c>
      <c r="K159" s="288"/>
    </row>
    <row r="160" spans="2:11" s="1" customFormat="1" ht="15" customHeight="1">
      <c r="B160" s="265"/>
      <c r="C160" s="292" t="s">
        <v>861</v>
      </c>
      <c r="D160" s="242"/>
      <c r="E160" s="242"/>
      <c r="F160" s="293" t="s">
        <v>797</v>
      </c>
      <c r="G160" s="242"/>
      <c r="H160" s="292" t="s">
        <v>862</v>
      </c>
      <c r="I160" s="292" t="s">
        <v>832</v>
      </c>
      <c r="J160" s="292"/>
      <c r="K160" s="288"/>
    </row>
    <row r="161" spans="2:11" s="1" customFormat="1" ht="15" customHeight="1">
      <c r="B161" s="294"/>
      <c r="C161" s="274"/>
      <c r="D161" s="274"/>
      <c r="E161" s="274"/>
      <c r="F161" s="274"/>
      <c r="G161" s="274"/>
      <c r="H161" s="274"/>
      <c r="I161" s="274"/>
      <c r="J161" s="274"/>
      <c r="K161" s="295"/>
    </row>
    <row r="162" spans="2:11" s="1" customFormat="1" ht="18.75" customHeight="1">
      <c r="B162" s="276"/>
      <c r="C162" s="286"/>
      <c r="D162" s="286"/>
      <c r="E162" s="286"/>
      <c r="F162" s="296"/>
      <c r="G162" s="286"/>
      <c r="H162" s="286"/>
      <c r="I162" s="286"/>
      <c r="J162" s="286"/>
      <c r="K162" s="276"/>
    </row>
    <row r="163" spans="2:11" s="1" customFormat="1" ht="18.75" customHeight="1">
      <c r="B163" s="249"/>
      <c r="C163" s="249"/>
      <c r="D163" s="249"/>
      <c r="E163" s="249"/>
      <c r="F163" s="249"/>
      <c r="G163" s="249"/>
      <c r="H163" s="249"/>
      <c r="I163" s="249"/>
      <c r="J163" s="249"/>
      <c r="K163" s="249"/>
    </row>
    <row r="164" spans="2:11" s="1" customFormat="1" ht="7.5" customHeight="1">
      <c r="B164" s="231"/>
      <c r="C164" s="232"/>
      <c r="D164" s="232"/>
      <c r="E164" s="232"/>
      <c r="F164" s="232"/>
      <c r="G164" s="232"/>
      <c r="H164" s="232"/>
      <c r="I164" s="232"/>
      <c r="J164" s="232"/>
      <c r="K164" s="233"/>
    </row>
    <row r="165" spans="2:11" s="1" customFormat="1" ht="45" customHeight="1">
      <c r="B165" s="234"/>
      <c r="C165" s="362" t="s">
        <v>863</v>
      </c>
      <c r="D165" s="362"/>
      <c r="E165" s="362"/>
      <c r="F165" s="362"/>
      <c r="G165" s="362"/>
      <c r="H165" s="362"/>
      <c r="I165" s="362"/>
      <c r="J165" s="362"/>
      <c r="K165" s="235"/>
    </row>
    <row r="166" spans="2:11" s="1" customFormat="1" ht="17.25" customHeight="1">
      <c r="B166" s="234"/>
      <c r="C166" s="255" t="s">
        <v>791</v>
      </c>
      <c r="D166" s="255"/>
      <c r="E166" s="255"/>
      <c r="F166" s="255" t="s">
        <v>792</v>
      </c>
      <c r="G166" s="297"/>
      <c r="H166" s="298" t="s">
        <v>55</v>
      </c>
      <c r="I166" s="298" t="s">
        <v>58</v>
      </c>
      <c r="J166" s="255" t="s">
        <v>793</v>
      </c>
      <c r="K166" s="235"/>
    </row>
    <row r="167" spans="2:11" s="1" customFormat="1" ht="17.25" customHeight="1">
      <c r="B167" s="236"/>
      <c r="C167" s="257" t="s">
        <v>794</v>
      </c>
      <c r="D167" s="257"/>
      <c r="E167" s="257"/>
      <c r="F167" s="258" t="s">
        <v>795</v>
      </c>
      <c r="G167" s="299"/>
      <c r="H167" s="300"/>
      <c r="I167" s="300"/>
      <c r="J167" s="257" t="s">
        <v>796</v>
      </c>
      <c r="K167" s="237"/>
    </row>
    <row r="168" spans="2:11" s="1" customFormat="1" ht="5.25" customHeight="1">
      <c r="B168" s="265"/>
      <c r="C168" s="260"/>
      <c r="D168" s="260"/>
      <c r="E168" s="260"/>
      <c r="F168" s="260"/>
      <c r="G168" s="261"/>
      <c r="H168" s="260"/>
      <c r="I168" s="260"/>
      <c r="J168" s="260"/>
      <c r="K168" s="288"/>
    </row>
    <row r="169" spans="2:11" s="1" customFormat="1" ht="15" customHeight="1">
      <c r="B169" s="265"/>
      <c r="C169" s="242" t="s">
        <v>800</v>
      </c>
      <c r="D169" s="242"/>
      <c r="E169" s="242"/>
      <c r="F169" s="263" t="s">
        <v>797</v>
      </c>
      <c r="G169" s="242"/>
      <c r="H169" s="242" t="s">
        <v>837</v>
      </c>
      <c r="I169" s="242" t="s">
        <v>799</v>
      </c>
      <c r="J169" s="242">
        <v>120</v>
      </c>
      <c r="K169" s="288"/>
    </row>
    <row r="170" spans="2:11" s="1" customFormat="1" ht="15" customHeight="1">
      <c r="B170" s="265"/>
      <c r="C170" s="242" t="s">
        <v>846</v>
      </c>
      <c r="D170" s="242"/>
      <c r="E170" s="242"/>
      <c r="F170" s="263" t="s">
        <v>797</v>
      </c>
      <c r="G170" s="242"/>
      <c r="H170" s="242" t="s">
        <v>847</v>
      </c>
      <c r="I170" s="242" t="s">
        <v>799</v>
      </c>
      <c r="J170" s="242" t="s">
        <v>848</v>
      </c>
      <c r="K170" s="288"/>
    </row>
    <row r="171" spans="2:11" s="1" customFormat="1" ht="15" customHeight="1">
      <c r="B171" s="265"/>
      <c r="C171" s="242" t="s">
        <v>745</v>
      </c>
      <c r="D171" s="242"/>
      <c r="E171" s="242"/>
      <c r="F171" s="263" t="s">
        <v>797</v>
      </c>
      <c r="G171" s="242"/>
      <c r="H171" s="242" t="s">
        <v>864</v>
      </c>
      <c r="I171" s="242" t="s">
        <v>799</v>
      </c>
      <c r="J171" s="242" t="s">
        <v>848</v>
      </c>
      <c r="K171" s="288"/>
    </row>
    <row r="172" spans="2:11" s="1" customFormat="1" ht="15" customHeight="1">
      <c r="B172" s="265"/>
      <c r="C172" s="242" t="s">
        <v>802</v>
      </c>
      <c r="D172" s="242"/>
      <c r="E172" s="242"/>
      <c r="F172" s="263" t="s">
        <v>803</v>
      </c>
      <c r="G172" s="242"/>
      <c r="H172" s="242" t="s">
        <v>864</v>
      </c>
      <c r="I172" s="242" t="s">
        <v>799</v>
      </c>
      <c r="J172" s="242">
        <v>50</v>
      </c>
      <c r="K172" s="288"/>
    </row>
    <row r="173" spans="2:11" s="1" customFormat="1" ht="15" customHeight="1">
      <c r="B173" s="265"/>
      <c r="C173" s="242" t="s">
        <v>805</v>
      </c>
      <c r="D173" s="242"/>
      <c r="E173" s="242"/>
      <c r="F173" s="263" t="s">
        <v>797</v>
      </c>
      <c r="G173" s="242"/>
      <c r="H173" s="242" t="s">
        <v>864</v>
      </c>
      <c r="I173" s="242" t="s">
        <v>807</v>
      </c>
      <c r="J173" s="242"/>
      <c r="K173" s="288"/>
    </row>
    <row r="174" spans="2:11" s="1" customFormat="1" ht="15" customHeight="1">
      <c r="B174" s="265"/>
      <c r="C174" s="242" t="s">
        <v>816</v>
      </c>
      <c r="D174" s="242"/>
      <c r="E174" s="242"/>
      <c r="F174" s="263" t="s">
        <v>803</v>
      </c>
      <c r="G174" s="242"/>
      <c r="H174" s="242" t="s">
        <v>864</v>
      </c>
      <c r="I174" s="242" t="s">
        <v>799</v>
      </c>
      <c r="J174" s="242">
        <v>50</v>
      </c>
      <c r="K174" s="288"/>
    </row>
    <row r="175" spans="2:11" s="1" customFormat="1" ht="15" customHeight="1">
      <c r="B175" s="265"/>
      <c r="C175" s="242" t="s">
        <v>824</v>
      </c>
      <c r="D175" s="242"/>
      <c r="E175" s="242"/>
      <c r="F175" s="263" t="s">
        <v>803</v>
      </c>
      <c r="G175" s="242"/>
      <c r="H175" s="242" t="s">
        <v>864</v>
      </c>
      <c r="I175" s="242" t="s">
        <v>799</v>
      </c>
      <c r="J175" s="242">
        <v>50</v>
      </c>
      <c r="K175" s="288"/>
    </row>
    <row r="176" spans="2:11" s="1" customFormat="1" ht="15" customHeight="1">
      <c r="B176" s="265"/>
      <c r="C176" s="242" t="s">
        <v>822</v>
      </c>
      <c r="D176" s="242"/>
      <c r="E176" s="242"/>
      <c r="F176" s="263" t="s">
        <v>803</v>
      </c>
      <c r="G176" s="242"/>
      <c r="H176" s="242" t="s">
        <v>864</v>
      </c>
      <c r="I176" s="242" t="s">
        <v>799</v>
      </c>
      <c r="J176" s="242">
        <v>50</v>
      </c>
      <c r="K176" s="288"/>
    </row>
    <row r="177" spans="2:11" s="1" customFormat="1" ht="15" customHeight="1">
      <c r="B177" s="265"/>
      <c r="C177" s="242" t="s">
        <v>104</v>
      </c>
      <c r="D177" s="242"/>
      <c r="E177" s="242"/>
      <c r="F177" s="263" t="s">
        <v>797</v>
      </c>
      <c r="G177" s="242"/>
      <c r="H177" s="242" t="s">
        <v>865</v>
      </c>
      <c r="I177" s="242" t="s">
        <v>866</v>
      </c>
      <c r="J177" s="242"/>
      <c r="K177" s="288"/>
    </row>
    <row r="178" spans="2:11" s="1" customFormat="1" ht="15" customHeight="1">
      <c r="B178" s="265"/>
      <c r="C178" s="242" t="s">
        <v>58</v>
      </c>
      <c r="D178" s="242"/>
      <c r="E178" s="242"/>
      <c r="F178" s="263" t="s">
        <v>797</v>
      </c>
      <c r="G178" s="242"/>
      <c r="H178" s="242" t="s">
        <v>867</v>
      </c>
      <c r="I178" s="242" t="s">
        <v>868</v>
      </c>
      <c r="J178" s="242">
        <v>1</v>
      </c>
      <c r="K178" s="288"/>
    </row>
    <row r="179" spans="2:11" s="1" customFormat="1" ht="15" customHeight="1">
      <c r="B179" s="265"/>
      <c r="C179" s="242" t="s">
        <v>54</v>
      </c>
      <c r="D179" s="242"/>
      <c r="E179" s="242"/>
      <c r="F179" s="263" t="s">
        <v>797</v>
      </c>
      <c r="G179" s="242"/>
      <c r="H179" s="242" t="s">
        <v>869</v>
      </c>
      <c r="I179" s="242" t="s">
        <v>799</v>
      </c>
      <c r="J179" s="242">
        <v>20</v>
      </c>
      <c r="K179" s="288"/>
    </row>
    <row r="180" spans="2:11" s="1" customFormat="1" ht="15" customHeight="1">
      <c r="B180" s="265"/>
      <c r="C180" s="242" t="s">
        <v>55</v>
      </c>
      <c r="D180" s="242"/>
      <c r="E180" s="242"/>
      <c r="F180" s="263" t="s">
        <v>797</v>
      </c>
      <c r="G180" s="242"/>
      <c r="H180" s="242" t="s">
        <v>870</v>
      </c>
      <c r="I180" s="242" t="s">
        <v>799</v>
      </c>
      <c r="J180" s="242">
        <v>255</v>
      </c>
      <c r="K180" s="288"/>
    </row>
    <row r="181" spans="2:11" s="1" customFormat="1" ht="15" customHeight="1">
      <c r="B181" s="265"/>
      <c r="C181" s="242" t="s">
        <v>105</v>
      </c>
      <c r="D181" s="242"/>
      <c r="E181" s="242"/>
      <c r="F181" s="263" t="s">
        <v>797</v>
      </c>
      <c r="G181" s="242"/>
      <c r="H181" s="242" t="s">
        <v>761</v>
      </c>
      <c r="I181" s="242" t="s">
        <v>799</v>
      </c>
      <c r="J181" s="242">
        <v>10</v>
      </c>
      <c r="K181" s="288"/>
    </row>
    <row r="182" spans="2:11" s="1" customFormat="1" ht="15" customHeight="1">
      <c r="B182" s="265"/>
      <c r="C182" s="242" t="s">
        <v>106</v>
      </c>
      <c r="D182" s="242"/>
      <c r="E182" s="242"/>
      <c r="F182" s="263" t="s">
        <v>797</v>
      </c>
      <c r="G182" s="242"/>
      <c r="H182" s="242" t="s">
        <v>871</v>
      </c>
      <c r="I182" s="242" t="s">
        <v>832</v>
      </c>
      <c r="J182" s="242"/>
      <c r="K182" s="288"/>
    </row>
    <row r="183" spans="2:11" s="1" customFormat="1" ht="15" customHeight="1">
      <c r="B183" s="265"/>
      <c r="C183" s="242" t="s">
        <v>872</v>
      </c>
      <c r="D183" s="242"/>
      <c r="E183" s="242"/>
      <c r="F183" s="263" t="s">
        <v>797</v>
      </c>
      <c r="G183" s="242"/>
      <c r="H183" s="242" t="s">
        <v>873</v>
      </c>
      <c r="I183" s="242" t="s">
        <v>832</v>
      </c>
      <c r="J183" s="242"/>
      <c r="K183" s="288"/>
    </row>
    <row r="184" spans="2:11" s="1" customFormat="1" ht="15" customHeight="1">
      <c r="B184" s="265"/>
      <c r="C184" s="242" t="s">
        <v>861</v>
      </c>
      <c r="D184" s="242"/>
      <c r="E184" s="242"/>
      <c r="F184" s="263" t="s">
        <v>797</v>
      </c>
      <c r="G184" s="242"/>
      <c r="H184" s="242" t="s">
        <v>874</v>
      </c>
      <c r="I184" s="242" t="s">
        <v>832</v>
      </c>
      <c r="J184" s="242"/>
      <c r="K184" s="288"/>
    </row>
    <row r="185" spans="2:11" s="1" customFormat="1" ht="15" customHeight="1">
      <c r="B185" s="265"/>
      <c r="C185" s="242" t="s">
        <v>108</v>
      </c>
      <c r="D185" s="242"/>
      <c r="E185" s="242"/>
      <c r="F185" s="263" t="s">
        <v>803</v>
      </c>
      <c r="G185" s="242"/>
      <c r="H185" s="242" t="s">
        <v>875</v>
      </c>
      <c r="I185" s="242" t="s">
        <v>799</v>
      </c>
      <c r="J185" s="242">
        <v>50</v>
      </c>
      <c r="K185" s="288"/>
    </row>
    <row r="186" spans="2:11" s="1" customFormat="1" ht="15" customHeight="1">
      <c r="B186" s="265"/>
      <c r="C186" s="242" t="s">
        <v>876</v>
      </c>
      <c r="D186" s="242"/>
      <c r="E186" s="242"/>
      <c r="F186" s="263" t="s">
        <v>803</v>
      </c>
      <c r="G186" s="242"/>
      <c r="H186" s="242" t="s">
        <v>877</v>
      </c>
      <c r="I186" s="242" t="s">
        <v>878</v>
      </c>
      <c r="J186" s="242"/>
      <c r="K186" s="288"/>
    </row>
    <row r="187" spans="2:11" s="1" customFormat="1" ht="15" customHeight="1">
      <c r="B187" s="265"/>
      <c r="C187" s="242" t="s">
        <v>879</v>
      </c>
      <c r="D187" s="242"/>
      <c r="E187" s="242"/>
      <c r="F187" s="263" t="s">
        <v>803</v>
      </c>
      <c r="G187" s="242"/>
      <c r="H187" s="242" t="s">
        <v>880</v>
      </c>
      <c r="I187" s="242" t="s">
        <v>878</v>
      </c>
      <c r="J187" s="242"/>
      <c r="K187" s="288"/>
    </row>
    <row r="188" spans="2:11" s="1" customFormat="1" ht="15" customHeight="1">
      <c r="B188" s="265"/>
      <c r="C188" s="242" t="s">
        <v>881</v>
      </c>
      <c r="D188" s="242"/>
      <c r="E188" s="242"/>
      <c r="F188" s="263" t="s">
        <v>803</v>
      </c>
      <c r="G188" s="242"/>
      <c r="H188" s="242" t="s">
        <v>882</v>
      </c>
      <c r="I188" s="242" t="s">
        <v>878</v>
      </c>
      <c r="J188" s="242"/>
      <c r="K188" s="288"/>
    </row>
    <row r="189" spans="2:11" s="1" customFormat="1" ht="15" customHeight="1">
      <c r="B189" s="265"/>
      <c r="C189" s="301" t="s">
        <v>883</v>
      </c>
      <c r="D189" s="242"/>
      <c r="E189" s="242"/>
      <c r="F189" s="263" t="s">
        <v>803</v>
      </c>
      <c r="G189" s="242"/>
      <c r="H189" s="242" t="s">
        <v>884</v>
      </c>
      <c r="I189" s="242" t="s">
        <v>885</v>
      </c>
      <c r="J189" s="302" t="s">
        <v>886</v>
      </c>
      <c r="K189" s="288"/>
    </row>
    <row r="190" spans="2:11" s="1" customFormat="1" ht="15" customHeight="1">
      <c r="B190" s="265"/>
      <c r="C190" s="301" t="s">
        <v>43</v>
      </c>
      <c r="D190" s="242"/>
      <c r="E190" s="242"/>
      <c r="F190" s="263" t="s">
        <v>797</v>
      </c>
      <c r="G190" s="242"/>
      <c r="H190" s="239" t="s">
        <v>887</v>
      </c>
      <c r="I190" s="242" t="s">
        <v>888</v>
      </c>
      <c r="J190" s="242"/>
      <c r="K190" s="288"/>
    </row>
    <row r="191" spans="2:11" s="1" customFormat="1" ht="15" customHeight="1">
      <c r="B191" s="265"/>
      <c r="C191" s="301" t="s">
        <v>889</v>
      </c>
      <c r="D191" s="242"/>
      <c r="E191" s="242"/>
      <c r="F191" s="263" t="s">
        <v>797</v>
      </c>
      <c r="G191" s="242"/>
      <c r="H191" s="242" t="s">
        <v>890</v>
      </c>
      <c r="I191" s="242" t="s">
        <v>832</v>
      </c>
      <c r="J191" s="242"/>
      <c r="K191" s="288"/>
    </row>
    <row r="192" spans="2:11" s="1" customFormat="1" ht="15" customHeight="1">
      <c r="B192" s="265"/>
      <c r="C192" s="301" t="s">
        <v>891</v>
      </c>
      <c r="D192" s="242"/>
      <c r="E192" s="242"/>
      <c r="F192" s="263" t="s">
        <v>797</v>
      </c>
      <c r="G192" s="242"/>
      <c r="H192" s="242" t="s">
        <v>892</v>
      </c>
      <c r="I192" s="242" t="s">
        <v>832</v>
      </c>
      <c r="J192" s="242"/>
      <c r="K192" s="288"/>
    </row>
    <row r="193" spans="2:11" s="1" customFormat="1" ht="15" customHeight="1">
      <c r="B193" s="265"/>
      <c r="C193" s="301" t="s">
        <v>893</v>
      </c>
      <c r="D193" s="242"/>
      <c r="E193" s="242"/>
      <c r="F193" s="263" t="s">
        <v>803</v>
      </c>
      <c r="G193" s="242"/>
      <c r="H193" s="242" t="s">
        <v>894</v>
      </c>
      <c r="I193" s="242" t="s">
        <v>832</v>
      </c>
      <c r="J193" s="242"/>
      <c r="K193" s="288"/>
    </row>
    <row r="194" spans="2:11" s="1" customFormat="1" ht="15" customHeight="1">
      <c r="B194" s="294"/>
      <c r="C194" s="303"/>
      <c r="D194" s="274"/>
      <c r="E194" s="274"/>
      <c r="F194" s="274"/>
      <c r="G194" s="274"/>
      <c r="H194" s="274"/>
      <c r="I194" s="274"/>
      <c r="J194" s="274"/>
      <c r="K194" s="295"/>
    </row>
    <row r="195" spans="2:11" s="1" customFormat="1" ht="18.75" customHeight="1">
      <c r="B195" s="276"/>
      <c r="C195" s="286"/>
      <c r="D195" s="286"/>
      <c r="E195" s="286"/>
      <c r="F195" s="296"/>
      <c r="G195" s="286"/>
      <c r="H195" s="286"/>
      <c r="I195" s="286"/>
      <c r="J195" s="286"/>
      <c r="K195" s="276"/>
    </row>
    <row r="196" spans="2:11" s="1" customFormat="1" ht="18.75" customHeight="1">
      <c r="B196" s="276"/>
      <c r="C196" s="286"/>
      <c r="D196" s="286"/>
      <c r="E196" s="286"/>
      <c r="F196" s="296"/>
      <c r="G196" s="286"/>
      <c r="H196" s="286"/>
      <c r="I196" s="286"/>
      <c r="J196" s="286"/>
      <c r="K196" s="276"/>
    </row>
    <row r="197" spans="2:11" s="1" customFormat="1" ht="18.75" customHeight="1">
      <c r="B197" s="249"/>
      <c r="C197" s="249"/>
      <c r="D197" s="249"/>
      <c r="E197" s="249"/>
      <c r="F197" s="249"/>
      <c r="G197" s="249"/>
      <c r="H197" s="249"/>
      <c r="I197" s="249"/>
      <c r="J197" s="249"/>
      <c r="K197" s="249"/>
    </row>
    <row r="198" spans="2:11" s="1" customFormat="1" ht="13.5">
      <c r="B198" s="231"/>
      <c r="C198" s="232"/>
      <c r="D198" s="232"/>
      <c r="E198" s="232"/>
      <c r="F198" s="232"/>
      <c r="G198" s="232"/>
      <c r="H198" s="232"/>
      <c r="I198" s="232"/>
      <c r="J198" s="232"/>
      <c r="K198" s="233"/>
    </row>
    <row r="199" spans="2:11" s="1" customFormat="1" ht="21">
      <c r="B199" s="234"/>
      <c r="C199" s="362" t="s">
        <v>895</v>
      </c>
      <c r="D199" s="362"/>
      <c r="E199" s="362"/>
      <c r="F199" s="362"/>
      <c r="G199" s="362"/>
      <c r="H199" s="362"/>
      <c r="I199" s="362"/>
      <c r="J199" s="362"/>
      <c r="K199" s="235"/>
    </row>
    <row r="200" spans="2:11" s="1" customFormat="1" ht="25.5" customHeight="1">
      <c r="B200" s="234"/>
      <c r="C200" s="304" t="s">
        <v>896</v>
      </c>
      <c r="D200" s="304"/>
      <c r="E200" s="304"/>
      <c r="F200" s="304" t="s">
        <v>897</v>
      </c>
      <c r="G200" s="305"/>
      <c r="H200" s="363" t="s">
        <v>898</v>
      </c>
      <c r="I200" s="363"/>
      <c r="J200" s="363"/>
      <c r="K200" s="235"/>
    </row>
    <row r="201" spans="2:11" s="1" customFormat="1" ht="5.25" customHeight="1">
      <c r="B201" s="265"/>
      <c r="C201" s="260"/>
      <c r="D201" s="260"/>
      <c r="E201" s="260"/>
      <c r="F201" s="260"/>
      <c r="G201" s="286"/>
      <c r="H201" s="260"/>
      <c r="I201" s="260"/>
      <c r="J201" s="260"/>
      <c r="K201" s="288"/>
    </row>
    <row r="202" spans="2:11" s="1" customFormat="1" ht="15" customHeight="1">
      <c r="B202" s="265"/>
      <c r="C202" s="242" t="s">
        <v>888</v>
      </c>
      <c r="D202" s="242"/>
      <c r="E202" s="242"/>
      <c r="F202" s="263" t="s">
        <v>44</v>
      </c>
      <c r="G202" s="242"/>
      <c r="H202" s="364" t="s">
        <v>899</v>
      </c>
      <c r="I202" s="364"/>
      <c r="J202" s="364"/>
      <c r="K202" s="288"/>
    </row>
    <row r="203" spans="2:11" s="1" customFormat="1" ht="15" customHeight="1">
      <c r="B203" s="265"/>
      <c r="C203" s="242"/>
      <c r="D203" s="242"/>
      <c r="E203" s="242"/>
      <c r="F203" s="263" t="s">
        <v>45</v>
      </c>
      <c r="G203" s="242"/>
      <c r="H203" s="364" t="s">
        <v>900</v>
      </c>
      <c r="I203" s="364"/>
      <c r="J203" s="364"/>
      <c r="K203" s="288"/>
    </row>
    <row r="204" spans="2:11" s="1" customFormat="1" ht="15" customHeight="1">
      <c r="B204" s="265"/>
      <c r="C204" s="242"/>
      <c r="D204" s="242"/>
      <c r="E204" s="242"/>
      <c r="F204" s="263" t="s">
        <v>48</v>
      </c>
      <c r="G204" s="242"/>
      <c r="H204" s="364" t="s">
        <v>901</v>
      </c>
      <c r="I204" s="364"/>
      <c r="J204" s="364"/>
      <c r="K204" s="288"/>
    </row>
    <row r="205" spans="2:11" s="1" customFormat="1" ht="15" customHeight="1">
      <c r="B205" s="265"/>
      <c r="C205" s="242"/>
      <c r="D205" s="242"/>
      <c r="E205" s="242"/>
      <c r="F205" s="263" t="s">
        <v>46</v>
      </c>
      <c r="G205" s="242"/>
      <c r="H205" s="364" t="s">
        <v>902</v>
      </c>
      <c r="I205" s="364"/>
      <c r="J205" s="364"/>
      <c r="K205" s="288"/>
    </row>
    <row r="206" spans="2:11" s="1" customFormat="1" ht="15" customHeight="1">
      <c r="B206" s="265"/>
      <c r="C206" s="242"/>
      <c r="D206" s="242"/>
      <c r="E206" s="242"/>
      <c r="F206" s="263" t="s">
        <v>47</v>
      </c>
      <c r="G206" s="242"/>
      <c r="H206" s="364" t="s">
        <v>903</v>
      </c>
      <c r="I206" s="364"/>
      <c r="J206" s="364"/>
      <c r="K206" s="288"/>
    </row>
    <row r="207" spans="2:11" s="1" customFormat="1" ht="15" customHeight="1">
      <c r="B207" s="265"/>
      <c r="C207" s="242"/>
      <c r="D207" s="242"/>
      <c r="E207" s="242"/>
      <c r="F207" s="263"/>
      <c r="G207" s="242"/>
      <c r="H207" s="242"/>
      <c r="I207" s="242"/>
      <c r="J207" s="242"/>
      <c r="K207" s="288"/>
    </row>
    <row r="208" spans="2:11" s="1" customFormat="1" ht="15" customHeight="1">
      <c r="B208" s="265"/>
      <c r="C208" s="242" t="s">
        <v>844</v>
      </c>
      <c r="D208" s="242"/>
      <c r="E208" s="242"/>
      <c r="F208" s="263" t="s">
        <v>79</v>
      </c>
      <c r="G208" s="242"/>
      <c r="H208" s="364" t="s">
        <v>904</v>
      </c>
      <c r="I208" s="364"/>
      <c r="J208" s="364"/>
      <c r="K208" s="288"/>
    </row>
    <row r="209" spans="2:11" s="1" customFormat="1" ht="15" customHeight="1">
      <c r="B209" s="265"/>
      <c r="C209" s="242"/>
      <c r="D209" s="242"/>
      <c r="E209" s="242"/>
      <c r="F209" s="263" t="s">
        <v>740</v>
      </c>
      <c r="G209" s="242"/>
      <c r="H209" s="364" t="s">
        <v>741</v>
      </c>
      <c r="I209" s="364"/>
      <c r="J209" s="364"/>
      <c r="K209" s="288"/>
    </row>
    <row r="210" spans="2:11" s="1" customFormat="1" ht="15" customHeight="1">
      <c r="B210" s="265"/>
      <c r="C210" s="242"/>
      <c r="D210" s="242"/>
      <c r="E210" s="242"/>
      <c r="F210" s="263" t="s">
        <v>738</v>
      </c>
      <c r="G210" s="242"/>
      <c r="H210" s="364" t="s">
        <v>905</v>
      </c>
      <c r="I210" s="364"/>
      <c r="J210" s="364"/>
      <c r="K210" s="288"/>
    </row>
    <row r="211" spans="2:11" s="1" customFormat="1" ht="15" customHeight="1">
      <c r="B211" s="306"/>
      <c r="C211" s="242"/>
      <c r="D211" s="242"/>
      <c r="E211" s="242"/>
      <c r="F211" s="263" t="s">
        <v>742</v>
      </c>
      <c r="G211" s="301"/>
      <c r="H211" s="365" t="s">
        <v>743</v>
      </c>
      <c r="I211" s="365"/>
      <c r="J211" s="365"/>
      <c r="K211" s="307"/>
    </row>
    <row r="212" spans="2:11" s="1" customFormat="1" ht="15" customHeight="1">
      <c r="B212" s="306"/>
      <c r="C212" s="242"/>
      <c r="D212" s="242"/>
      <c r="E212" s="242"/>
      <c r="F212" s="263" t="s">
        <v>744</v>
      </c>
      <c r="G212" s="301"/>
      <c r="H212" s="365" t="s">
        <v>394</v>
      </c>
      <c r="I212" s="365"/>
      <c r="J212" s="365"/>
      <c r="K212" s="307"/>
    </row>
    <row r="213" spans="2:11" s="1" customFormat="1" ht="15" customHeight="1">
      <c r="B213" s="306"/>
      <c r="C213" s="242"/>
      <c r="D213" s="242"/>
      <c r="E213" s="242"/>
      <c r="F213" s="263"/>
      <c r="G213" s="301"/>
      <c r="H213" s="292"/>
      <c r="I213" s="292"/>
      <c r="J213" s="292"/>
      <c r="K213" s="307"/>
    </row>
    <row r="214" spans="2:11" s="1" customFormat="1" ht="15" customHeight="1">
      <c r="B214" s="306"/>
      <c r="C214" s="242" t="s">
        <v>868</v>
      </c>
      <c r="D214" s="242"/>
      <c r="E214" s="242"/>
      <c r="F214" s="263">
        <v>1</v>
      </c>
      <c r="G214" s="301"/>
      <c r="H214" s="365" t="s">
        <v>906</v>
      </c>
      <c r="I214" s="365"/>
      <c r="J214" s="365"/>
      <c r="K214" s="307"/>
    </row>
    <row r="215" spans="2:11" s="1" customFormat="1" ht="15" customHeight="1">
      <c r="B215" s="306"/>
      <c r="C215" s="242"/>
      <c r="D215" s="242"/>
      <c r="E215" s="242"/>
      <c r="F215" s="263">
        <v>2</v>
      </c>
      <c r="G215" s="301"/>
      <c r="H215" s="365" t="s">
        <v>907</v>
      </c>
      <c r="I215" s="365"/>
      <c r="J215" s="365"/>
      <c r="K215" s="307"/>
    </row>
    <row r="216" spans="2:11" s="1" customFormat="1" ht="15" customHeight="1">
      <c r="B216" s="306"/>
      <c r="C216" s="242"/>
      <c r="D216" s="242"/>
      <c r="E216" s="242"/>
      <c r="F216" s="263">
        <v>3</v>
      </c>
      <c r="G216" s="301"/>
      <c r="H216" s="365" t="s">
        <v>908</v>
      </c>
      <c r="I216" s="365"/>
      <c r="J216" s="365"/>
      <c r="K216" s="307"/>
    </row>
    <row r="217" spans="2:11" s="1" customFormat="1" ht="15" customHeight="1">
      <c r="B217" s="306"/>
      <c r="C217" s="242"/>
      <c r="D217" s="242"/>
      <c r="E217" s="242"/>
      <c r="F217" s="263">
        <v>4</v>
      </c>
      <c r="G217" s="301"/>
      <c r="H217" s="365" t="s">
        <v>909</v>
      </c>
      <c r="I217" s="365"/>
      <c r="J217" s="365"/>
      <c r="K217" s="307"/>
    </row>
    <row r="218" spans="2:11" s="1" customFormat="1" ht="12.75" customHeight="1">
      <c r="B218" s="308"/>
      <c r="C218" s="309"/>
      <c r="D218" s="309"/>
      <c r="E218" s="309"/>
      <c r="F218" s="309"/>
      <c r="G218" s="309"/>
      <c r="H218" s="309"/>
      <c r="I218" s="309"/>
      <c r="J218" s="309"/>
      <c r="K218" s="310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01 - Klimatizace</vt:lpstr>
      <vt:lpstr>02 - Elektroinstalace</vt:lpstr>
      <vt:lpstr>03 - ZTI</vt:lpstr>
      <vt:lpstr>04 - Stavební konstrukce ...</vt:lpstr>
      <vt:lpstr>Pokyny pro vyplnění</vt:lpstr>
      <vt:lpstr>'01 - Klimatizace'!Názvy_tisku</vt:lpstr>
      <vt:lpstr>'02 - Elektroinstalace'!Názvy_tisku</vt:lpstr>
      <vt:lpstr>'03 - ZTI'!Názvy_tisku</vt:lpstr>
      <vt:lpstr>'04 - Stavební konstrukce ...'!Názvy_tisku</vt:lpstr>
      <vt:lpstr>'Rekapitulace stavby'!Názvy_tisku</vt:lpstr>
      <vt:lpstr>'01 - Klimatizace'!Oblast_tisku</vt:lpstr>
      <vt:lpstr>'02 - Elektroinstalace'!Oblast_tisku</vt:lpstr>
      <vt:lpstr>'03 - ZTI'!Oblast_tisku</vt:lpstr>
      <vt:lpstr>'04 - Stavební konstrukce 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MARTINPC\marti</dc:creator>
  <cp:lastModifiedBy>marti</cp:lastModifiedBy>
  <dcterms:created xsi:type="dcterms:W3CDTF">2023-11-09T07:22:49Z</dcterms:created>
  <dcterms:modified xsi:type="dcterms:W3CDTF">2023-11-09T07:23:37Z</dcterms:modified>
</cp:coreProperties>
</file>